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Inputs" sheetId="2" state="visible" r:id="rId4"/>
    <sheet name="Form 130 (Part B)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<sst xmlns="http://schemas.openxmlformats.org/spreadsheetml/2006/main" count="97" uniqueCount="97">
  <si>
    <t xml:space="preserve">Form 16 / 130 (Part B) Generator</t>
  </si>
  <si>
    <t xml:space="preserve">Free working file by a CA firm  -  FY 2026-27  -  Income-tax Act 2025</t>
  </si>
  <si>
    <t xml:space="preserve">What this does</t>
  </si>
  <si>
    <t xml:space="preserve">Generates the Part B (annexure) of an employee's TDS-on-salary certificate from the salary, exemptions, deductions and quarterly TDS you enter - ready to print and issue.</t>
  </si>
  <si>
    <t xml:space="preserve">Form name</t>
  </si>
  <si>
    <t xml:space="preserve">Under the Income-tax Act 2025 the salary TDS certificate (Form 16) is renumbered Form 130 from Tax Year 2026-27. Part A (TRACES) is downloaded separately; this tool prepares Part B.</t>
  </si>
  <si>
    <t xml:space="preserve">How to use</t>
  </si>
  <si>
    <t xml:space="preserve">1.  Fill the white cells on the 'Inputs' sheet: employee/employer details, salary heads, exemptions, deductions and the TDS deducted each quarter.</t>
  </si>
  <si>
    <t xml:space="preserve">2.  Pick the tax regime (Old / New).</t>
  </si>
  <si>
    <t xml:space="preserve">3.  The 'Form 130 (Part B)' sheet fills in automatically with the full computation - print or save it as the annexure.</t>
  </si>
  <si>
    <t xml:space="preserve">Cell colours</t>
  </si>
  <si>
    <t xml:space="preserve">White cells = type here.   Grey cells = auto-calculated (locked).</t>
  </si>
  <si>
    <t xml:space="preserve">Caps &amp; regime</t>
  </si>
  <si>
    <t xml:space="preserve">80C is capped at Rs 1,50,000, 80CCD(1B) at Rs 50,000 automatically. Under the new regime only the standard deduction (Rs 75,000) and 80CCD(2) are allowed; HRA, professional tax and most Chapter VI-A items do not apply.</t>
  </si>
  <si>
    <t xml:space="preserve">Rebate 87A</t>
  </si>
  <si>
    <t xml:space="preserve">Old regime: nil tax if taxable income is up to Rs 5,00,000.   New regime: nil tax if taxable income is up to Rs 12,00,000.</t>
  </si>
  <si>
    <t xml:space="preserve">Single employee</t>
  </si>
  <si>
    <t xml:space="preserve">This is a free single-employee generator. For bulk Form 130 across all employees, use the TDS Working File app.</t>
  </si>
  <si>
    <t xml:space="preserve">Disclaimer</t>
  </si>
  <si>
    <t xml:space="preserve">General working file, not professional advice. Verify each figure against the employee's records and Part A (Form 168 / TRACES) before issuing.</t>
  </si>
  <si>
    <t xml:space="preserve">Inputs</t>
  </si>
  <si>
    <t xml:space="preserve">Fill the white cells. The 'Form 130 (Part B)' sheet builds the certificate from these.</t>
  </si>
  <si>
    <t xml:space="preserve">Employee details</t>
  </si>
  <si>
    <t xml:space="preserve">Employee name</t>
  </si>
  <si>
    <t xml:space="preserve">Anita Sharma</t>
  </si>
  <si>
    <t xml:space="preserve">Employee PAN</t>
  </si>
  <si>
    <t xml:space="preserve">ABCPS1234A</t>
  </si>
  <si>
    <t xml:space="preserve">Designation</t>
  </si>
  <si>
    <t xml:space="preserve">Manager</t>
  </si>
  <si>
    <t xml:space="preserve">Employer name</t>
  </si>
  <si>
    <t xml:space="preserve">ABC Industries Pvt Ltd</t>
  </si>
  <si>
    <t xml:space="preserve">Employer TAN</t>
  </si>
  <si>
    <t xml:space="preserve">MUMA12345A</t>
  </si>
  <si>
    <t xml:space="preserve">Assessment Year</t>
  </si>
  <si>
    <t xml:space="preserve">2027-28</t>
  </si>
  <si>
    <t xml:space="preserve">Period</t>
  </si>
  <si>
    <t xml:space="preserve">01-Apr-2026 to 31-Mar-2027</t>
  </si>
  <si>
    <t xml:space="preserve">Tax regime (Old / New)</t>
  </si>
  <si>
    <t xml:space="preserve">Old</t>
  </si>
  <si>
    <t xml:space="preserve">Salary</t>
  </si>
  <si>
    <t xml:space="preserve">Salary u/s 17(1)</t>
  </si>
  <si>
    <t xml:space="preserve">Perquisites u/s 17(2)</t>
  </si>
  <si>
    <t xml:space="preserve">Profits in lieu u/s 17(3)</t>
  </si>
  <si>
    <t xml:space="preserve">Exempt allowances u/s 10</t>
  </si>
  <si>
    <t xml:space="preserve">  HRA exempt</t>
  </si>
  <si>
    <t xml:space="preserve">  LTA exempt</t>
  </si>
  <si>
    <t xml:space="preserve">  Other exempt u/s 10</t>
  </si>
  <si>
    <t xml:space="preserve">Deductions u/s 16</t>
  </si>
  <si>
    <t xml:space="preserve">  Professional tax u/s 16(iii)</t>
  </si>
  <si>
    <t xml:space="preserve">Other income reported by employee</t>
  </si>
  <si>
    <t xml:space="preserve">  Income/(loss) from house property (max -2,00,000)</t>
  </si>
  <si>
    <t xml:space="preserve">  Income from other sources</t>
  </si>
  <si>
    <t xml:space="preserve">Chapter VI-A (gross amounts)</t>
  </si>
  <si>
    <t xml:space="preserve">  80C (max 1,50,000)</t>
  </si>
  <si>
    <t xml:space="preserve">  80CCD(1B) NPS self (max 50,000)</t>
  </si>
  <si>
    <t xml:space="preserve">  80CCD(2) employer NPS</t>
  </si>
  <si>
    <t xml:space="preserve">  80D health insurance</t>
  </si>
  <si>
    <t xml:space="preserve">  80E education-loan interest</t>
  </si>
  <si>
    <t xml:space="preserve">  80G donations (eligible)</t>
  </si>
  <si>
    <t xml:space="preserve">  80TTA / 80TTB</t>
  </si>
  <si>
    <t xml:space="preserve">  Other Chapter VI-A</t>
  </si>
  <si>
    <t xml:space="preserve">TDS deducted &amp; deposited</t>
  </si>
  <si>
    <t xml:space="preserve">  Quarter 1 (Apr-Jun)</t>
  </si>
  <si>
    <t xml:space="preserve">  Quarter 2 (Jul-Sep)</t>
  </si>
  <si>
    <t xml:space="preserve">  Quarter 3 (Oct-Dec)</t>
  </si>
  <si>
    <t xml:space="preserve">  Quarter 4 (Jan-Mar)</t>
  </si>
  <si>
    <t xml:space="preserve">Surcharge (if income &gt; 50 lakh)</t>
  </si>
  <si>
    <t xml:space="preserve">FORM NO. 130 - PART B (Annexure)</t>
  </si>
  <si>
    <t xml:space="preserve">Certificate of TDS on salary u/s 392 (earlier Form 16 u/s 192). Auto-generated; verify before issuing.</t>
  </si>
  <si>
    <t xml:space="preserve">1.  Gross salary</t>
  </si>
  <si>
    <t xml:space="preserve">     (a) Salary u/s 17(1)</t>
  </si>
  <si>
    <t xml:space="preserve">     (b) Perquisites u/s 17(2)</t>
  </si>
  <si>
    <t xml:space="preserve">     (c) Profits in lieu u/s 17(3)</t>
  </si>
  <si>
    <t xml:space="preserve">     (d) Total</t>
  </si>
  <si>
    <t xml:space="preserve">2.  Less: Allowances exempt u/s 10 (HRA, LTA, other)</t>
  </si>
  <si>
    <t xml:space="preserve">3.  Balance (1d - 2)</t>
  </si>
  <si>
    <t xml:space="preserve">4.  Deductions u/s 16:</t>
  </si>
  <si>
    <t xml:space="preserve">     (a) Standard deduction u/s 16(ia)</t>
  </si>
  <si>
    <t xml:space="preserve">     (b) Professional tax u/s 16(iii)</t>
  </si>
  <si>
    <t xml:space="preserve">5.  Total deductions u/s 16</t>
  </si>
  <si>
    <t xml:space="preserve">6.  Income under the head 'Salaries' (3 - 5)</t>
  </si>
  <si>
    <t xml:space="preserve">7.  Add: Any other income reported (house property / other sources)</t>
  </si>
  <si>
    <t xml:space="preserve">8.  Gross total income (6 + 7)</t>
  </si>
  <si>
    <t xml:space="preserve">9.  Deductions under Chapter VI-A (caps applied)</t>
  </si>
  <si>
    <t xml:space="preserve">     80C / 80CCD(1B) / 80CCD(2)</t>
  </si>
  <si>
    <t xml:space="preserve">     80D / 80E / 80G / 80TTA / Other</t>
  </si>
  <si>
    <t xml:space="preserve">10. Aggregate Chapter VI-A deduction</t>
  </si>
  <si>
    <t xml:space="preserve">11. Total taxable income (8 - 10)</t>
  </si>
  <si>
    <t xml:space="preserve">12. Tax on total income</t>
  </si>
  <si>
    <t xml:space="preserve">13. Less: Rebate u/s 87A</t>
  </si>
  <si>
    <t xml:space="preserve">14. Tax after rebate</t>
  </si>
  <si>
    <t xml:space="preserve">15. Add: Surcharge</t>
  </si>
  <si>
    <t xml:space="preserve">16. Add: Health &amp; education cess (4%)</t>
  </si>
  <si>
    <t xml:space="preserve">17. Total tax payable</t>
  </si>
  <si>
    <t xml:space="preserve">18. TDS deducted &amp; deposited (Q1-Q4)</t>
  </si>
  <si>
    <t xml:space="preserve">19. Net tax payable / (refundable) (17 - 18)</t>
  </si>
  <si>
    <t xml:space="preserve">Place: ____________   Date: ____________      Signature of the person responsible for deduction: ____________________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</si>
</sst>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;\(#,##0\);\-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F4E79"/>
      <name val="Calibri"/>
      <family val="0"/>
      <charset val="1"/>
    </font>
    <font>
      <sz val="10"/>
      <color rgb="FF666666"/>
      <name val="Calibri"/>
      <family val="0"/>
      <charset val="1"/>
    </font>
    <font>
      <b val="true"/>
      <sz val="11"/>
      <color rgb="FF1F4E79"/>
      <name val="Calibri"/>
      <family val="0"/>
      <charset val="1"/>
    </font>
    <font>
      <sz val="10"/>
      <name val="Calibri"/>
      <family val="0"/>
      <charset val="1"/>
    </font>
    <font>
      <sz val="11"/>
      <color rgb="FF000000"/>
      <name val="Calibri"/>
      <family val="0"/>
      <charset val="1"/>
    </font>
    <font>
      <sz val="11"/>
      <name val="Calibri"/>
      <family val="0"/>
      <charset val="1"/>
    </font>
    <font>
      <sz val="11"/>
      <color rgb="FF1F4E79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b val="true"/>
      <sz val="11"/>
      <color rgb="FF1F7A4D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F7A4D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104"/>
  </cols>
  <sheetData>
    <row r="1" customFormat="false" ht="18.5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5" customFormat="false" ht="15" hidden="false" customHeight="false" outlineLevel="0" collapsed="false">
      <c r="A5" s="3" t="s">
        <v>2</v>
      </c>
      <c r="B5" s="4" t="s">
        <v>3</v>
      </c>
    </row>
    <row r="6" customFormat="false" ht="15" hidden="false" customHeight="false" outlineLevel="0" collapsed="false">
      <c r="A6" s="3" t="s">
        <v>4</v>
      </c>
      <c r="B6" s="4" t="s">
        <v>5</v>
      </c>
    </row>
    <row r="7" customFormat="false" ht="15" hidden="false" customHeight="false" outlineLevel="0" collapsed="false">
      <c r="A7" s="3" t="s">
        <v>6</v>
      </c>
      <c r="B7" s="4" t="s">
        <v>7</v>
      </c>
    </row>
    <row r="8" customFormat="false" ht="15" hidden="false" customHeight="false" outlineLevel="0" collapsed="false">
      <c r="B8" s="4" t="s">
        <v>8</v>
      </c>
    </row>
    <row r="9" customFormat="false" ht="15" hidden="false" customHeight="false" outlineLevel="0" collapsed="false">
      <c r="B9" s="4" t="s">
        <v>9</v>
      </c>
    </row>
    <row r="10" customFormat="false" ht="15" hidden="false" customHeight="false" outlineLevel="0" collapsed="false">
      <c r="A10" s="3" t="s">
        <v>10</v>
      </c>
      <c r="B10" s="4" t="s">
        <v>11</v>
      </c>
    </row>
    <row r="11" customFormat="false" ht="15" hidden="false" customHeight="false" outlineLevel="0" collapsed="false">
      <c r="A11" s="3" t="s">
        <v>12</v>
      </c>
      <c r="B11" s="4" t="s">
        <v>13</v>
      </c>
    </row>
    <row r="12" customFormat="false" ht="15" hidden="false" customHeight="false" outlineLevel="0" collapsed="false">
      <c r="A12" s="3" t="s">
        <v>14</v>
      </c>
      <c r="B12" s="4" t="s">
        <v>15</v>
      </c>
    </row>
    <row r="13" customFormat="false" ht="15" hidden="false" customHeight="false" outlineLevel="0" collapsed="false">
      <c r="A13" s="3" t="s">
        <v>16</v>
      </c>
      <c r="B13" s="4" t="s">
        <v>17</v>
      </c>
    </row>
    <row r="14" customFormat="false" ht="15" hidden="false" customHeight="false" outlineLevel="0" collapsed="false">
      <c r="A14" s="3" t="s">
        <v>18</v>
      </c>
      <c r="B14" s="4" t="s">
        <v>19</v>
      </c>
    </row>
  </sheetData>
  <sheetProtection sheet="true" password="d0db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4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8"/>
  </cols>
  <sheetData>
    <row r="1" customFormat="false" ht="18.55" hidden="false" customHeight="false" outlineLevel="0" collapsed="false">
      <c r="A1" s="1" t="s">
        <v>20</v>
      </c>
    </row>
    <row r="2" customFormat="false" ht="15" hidden="false" customHeight="false" outlineLevel="0" collapsed="false">
      <c r="A2" s="2" t="s">
        <v>21</v>
      </c>
    </row>
    <row r="4" customFormat="false" ht="15" hidden="false" customHeight="false" outlineLevel="0" collapsed="false">
      <c r="A4" s="3" t="s">
        <v>22</v>
      </c>
    </row>
    <row r="5" customFormat="false" ht="15" hidden="false" customHeight="false" outlineLevel="0" collapsed="false">
      <c r="A5" s="0" t="s">
        <v>23</v>
      </c>
      <c r="B5" s="5" t="s">
        <v>24</v>
      </c>
    </row>
    <row r="6" customFormat="false" ht="15" hidden="false" customHeight="false" outlineLevel="0" collapsed="false">
      <c r="A6" s="0" t="s">
        <v>25</v>
      </c>
      <c r="B6" s="5" t="s">
        <v>26</v>
      </c>
    </row>
    <row r="7" customFormat="false" ht="15" hidden="false" customHeight="false" outlineLevel="0" collapsed="false">
      <c r="A7" s="0" t="s">
        <v>27</v>
      </c>
      <c r="B7" s="5" t="s">
        <v>28</v>
      </c>
    </row>
    <row r="8" customFormat="false" ht="15" hidden="false" customHeight="false" outlineLevel="0" collapsed="false">
      <c r="A8" s="0" t="s">
        <v>29</v>
      </c>
      <c r="B8" s="5" t="s">
        <v>30</v>
      </c>
    </row>
    <row r="9" customFormat="false" ht="15" hidden="false" customHeight="false" outlineLevel="0" collapsed="false">
      <c r="A9" s="0" t="s">
        <v>31</v>
      </c>
      <c r="B9" s="5" t="s">
        <v>32</v>
      </c>
    </row>
    <row r="10" customFormat="false" ht="15" hidden="false" customHeight="false" outlineLevel="0" collapsed="false">
      <c r="A10" s="0" t="s">
        <v>33</v>
      </c>
      <c r="B10" s="5" t="s">
        <v>34</v>
      </c>
    </row>
    <row r="11" customFormat="false" ht="15" hidden="false" customHeight="false" outlineLevel="0" collapsed="false">
      <c r="A11" s="0" t="s">
        <v>35</v>
      </c>
      <c r="B11" s="5" t="s">
        <v>36</v>
      </c>
    </row>
    <row r="12" customFormat="false" ht="15" hidden="false" customHeight="false" outlineLevel="0" collapsed="false">
      <c r="A12" s="0" t="s">
        <v>37</v>
      </c>
      <c r="B12" s="5" t="s">
        <v>38</v>
      </c>
    </row>
    <row r="13" customFormat="false" ht="15" hidden="false" customHeight="false" outlineLevel="0" collapsed="false">
      <c r="A13" s="3" t="s">
        <v>39</v>
      </c>
    </row>
    <row r="14" customFormat="false" ht="15" hidden="false" customHeight="false" outlineLevel="0" collapsed="false">
      <c r="A14" s="6" t="s">
        <v>40</v>
      </c>
      <c r="B14" s="7" t="n">
        <v>1400000</v>
      </c>
    </row>
    <row r="15" customFormat="false" ht="15" hidden="false" customHeight="false" outlineLevel="0" collapsed="false">
      <c r="A15" s="6" t="s">
        <v>41</v>
      </c>
      <c r="B15" s="7" t="n">
        <v>0</v>
      </c>
    </row>
    <row r="16" customFormat="false" ht="15" hidden="false" customHeight="false" outlineLevel="0" collapsed="false">
      <c r="A16" s="6" t="s">
        <v>42</v>
      </c>
      <c r="B16" s="7" t="n">
        <v>0</v>
      </c>
    </row>
    <row r="17" customFormat="false" ht="15" hidden="false" customHeight="false" outlineLevel="0" collapsed="false">
      <c r="A17" s="3" t="s">
        <v>43</v>
      </c>
    </row>
    <row r="18" customFormat="false" ht="15" hidden="false" customHeight="false" outlineLevel="0" collapsed="false">
      <c r="A18" s="6" t="s">
        <v>44</v>
      </c>
      <c r="B18" s="7" t="n">
        <v>120000</v>
      </c>
    </row>
    <row r="19" customFormat="false" ht="15" hidden="false" customHeight="false" outlineLevel="0" collapsed="false">
      <c r="A19" s="6" t="s">
        <v>45</v>
      </c>
      <c r="B19" s="7" t="n">
        <v>0</v>
      </c>
    </row>
    <row r="20" customFormat="false" ht="15" hidden="false" customHeight="false" outlineLevel="0" collapsed="false">
      <c r="A20" s="6" t="s">
        <v>46</v>
      </c>
      <c r="B20" s="7" t="n">
        <v>0</v>
      </c>
    </row>
    <row r="21" customFormat="false" ht="15" hidden="false" customHeight="false" outlineLevel="0" collapsed="false">
      <c r="A21" s="3" t="s">
        <v>47</v>
      </c>
    </row>
    <row r="22" customFormat="false" ht="15" hidden="false" customHeight="false" outlineLevel="0" collapsed="false">
      <c r="A22" s="6" t="s">
        <v>48</v>
      </c>
      <c r="B22" s="7" t="n">
        <v>2500</v>
      </c>
    </row>
    <row r="23" customFormat="false" ht="15" hidden="false" customHeight="false" outlineLevel="0" collapsed="false">
      <c r="A23" s="3" t="s">
        <v>49</v>
      </c>
    </row>
    <row r="24" customFormat="false" ht="15" hidden="false" customHeight="false" outlineLevel="0" collapsed="false">
      <c r="A24" s="6" t="s">
        <v>50</v>
      </c>
      <c r="B24" s="7" t="n">
        <v>-200000</v>
      </c>
    </row>
    <row r="25" customFormat="false" ht="15" hidden="false" customHeight="false" outlineLevel="0" collapsed="false">
      <c r="A25" s="6" t="s">
        <v>51</v>
      </c>
      <c r="B25" s="7" t="n">
        <v>0</v>
      </c>
    </row>
    <row r="26" customFormat="false" ht="15" hidden="false" customHeight="false" outlineLevel="0" collapsed="false">
      <c r="A26" s="3" t="s">
        <v>52</v>
      </c>
    </row>
    <row r="27" customFormat="false" ht="15" hidden="false" customHeight="false" outlineLevel="0" collapsed="false">
      <c r="A27" s="6" t="s">
        <v>53</v>
      </c>
      <c r="B27" s="7" t="n">
        <v>150000</v>
      </c>
    </row>
    <row r="28" customFormat="false" ht="15" hidden="false" customHeight="false" outlineLevel="0" collapsed="false">
      <c r="A28" s="6" t="s">
        <v>54</v>
      </c>
      <c r="B28" s="7" t="n">
        <v>0</v>
      </c>
    </row>
    <row r="29" customFormat="false" ht="15" hidden="false" customHeight="false" outlineLevel="0" collapsed="false">
      <c r="A29" s="6" t="s">
        <v>55</v>
      </c>
      <c r="B29" s="7" t="n">
        <v>60000</v>
      </c>
    </row>
    <row r="30" customFormat="false" ht="15" hidden="false" customHeight="false" outlineLevel="0" collapsed="false">
      <c r="A30" s="6" t="s">
        <v>56</v>
      </c>
      <c r="B30" s="7" t="n">
        <v>25000</v>
      </c>
    </row>
    <row r="31" customFormat="false" ht="15" hidden="false" customHeight="false" outlineLevel="0" collapsed="false">
      <c r="A31" s="6" t="s">
        <v>57</v>
      </c>
      <c r="B31" s="7" t="n">
        <v>0</v>
      </c>
    </row>
    <row r="32" customFormat="false" ht="15" hidden="false" customHeight="false" outlineLevel="0" collapsed="false">
      <c r="A32" s="6" t="s">
        <v>58</v>
      </c>
      <c r="B32" s="7" t="n">
        <v>0</v>
      </c>
    </row>
    <row r="33" customFormat="false" ht="15" hidden="false" customHeight="false" outlineLevel="0" collapsed="false">
      <c r="A33" s="6" t="s">
        <v>59</v>
      </c>
      <c r="B33" s="7" t="n">
        <v>0</v>
      </c>
    </row>
    <row r="34" customFormat="false" ht="15" hidden="false" customHeight="false" outlineLevel="0" collapsed="false">
      <c r="A34" s="6" t="s">
        <v>60</v>
      </c>
      <c r="B34" s="7" t="n">
        <v>0</v>
      </c>
    </row>
    <row r="35" customFormat="false" ht="15" hidden="false" customHeight="false" outlineLevel="0" collapsed="false">
      <c r="A35" s="3" t="s">
        <v>61</v>
      </c>
    </row>
    <row r="36" customFormat="false" ht="15" hidden="false" customHeight="false" outlineLevel="0" collapsed="false">
      <c r="A36" s="6" t="s">
        <v>62</v>
      </c>
      <c r="B36" s="7" t="n">
        <v>18460</v>
      </c>
    </row>
    <row r="37" customFormat="false" ht="15" hidden="false" customHeight="false" outlineLevel="0" collapsed="false">
      <c r="A37" s="6" t="s">
        <v>63</v>
      </c>
      <c r="B37" s="7" t="n">
        <v>18460</v>
      </c>
    </row>
    <row r="38" customFormat="false" ht="15" hidden="false" customHeight="false" outlineLevel="0" collapsed="false">
      <c r="A38" s="6" t="s">
        <v>64</v>
      </c>
      <c r="B38" s="7" t="n">
        <v>18460</v>
      </c>
    </row>
    <row r="39" customFormat="false" ht="15" hidden="false" customHeight="false" outlineLevel="0" collapsed="false">
      <c r="A39" s="6" t="s">
        <v>65</v>
      </c>
      <c r="B39" s="7" t="n">
        <v>18460</v>
      </c>
    </row>
    <row r="40" customFormat="false" ht="15" hidden="false" customHeight="false" outlineLevel="0" collapsed="false">
      <c r="A40" s="6" t="s">
        <v>66</v>
      </c>
      <c r="B40" s="7" t="n">
        <v>0</v>
      </c>
    </row>
  </sheetData>
  <sheetProtection sheet="true" password="d0db"/>
  <dataValidations count="1">
    <dataValidation allowBlank="true" errorStyle="stop" operator="between" showDropDown="false" showErrorMessage="false" showInputMessage="false" sqref="B12" type="list">
      <formula1>"Old,New"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6"/>
    <col collapsed="false" customWidth="true" hidden="false" outlineLevel="0" max="2" min="2" style="0" width="18"/>
  </cols>
  <sheetData>
    <row r="1" customFormat="false" ht="18.55" hidden="false" customHeight="false" outlineLevel="0" collapsed="false">
      <c r="A1" s="1" t="s">
        <v>67</v>
      </c>
    </row>
    <row r="2" customFormat="false" ht="15" hidden="false" customHeight="false" outlineLevel="0" collapsed="false">
      <c r="A2" s="2" t="s">
        <v>68</v>
      </c>
    </row>
    <row r="4" customFormat="false" ht="15" hidden="false" customHeight="false" outlineLevel="0" collapsed="false">
      <c r="A4" s="8" t="str">
        <f aca="false">CONCATENATE("Employee: ",Inputs!B5," (PAN ",Inputs!B6,")")</f>
        <v>Employee: Anita Sharma (PAN ABCPS1234A)</v>
      </c>
      <c r="B4" s="9"/>
    </row>
    <row r="5" customFormat="false" ht="15" hidden="false" customHeight="false" outlineLevel="0" collapsed="false">
      <c r="A5" s="8" t="str">
        <f aca="false">CONCATENATE("Employer: ",Inputs!B8," (TAN ",Inputs!B9,")")</f>
        <v>Employer: ABC Industries Pvt Ltd (TAN MUMA12345A)</v>
      </c>
      <c r="B5" s="9"/>
    </row>
    <row r="6" customFormat="false" ht="15" hidden="false" customHeight="false" outlineLevel="0" collapsed="false">
      <c r="A6" s="8" t="str">
        <f aca="false">CONCATENATE("AY ",Inputs!B10,"   Period: ",Inputs!B11,"   Regime: ",Inputs!B12)</f>
        <v>AY 2027-28   Period: 01-Apr-2026 to 31-Mar-2027   Regime: Old</v>
      </c>
      <c r="B6" s="9"/>
    </row>
    <row r="8" customFormat="false" ht="15" hidden="false" customHeight="false" outlineLevel="0" collapsed="false">
      <c r="A8" s="10" t="s">
        <v>69</v>
      </c>
      <c r="B8" s="9"/>
    </row>
    <row r="9" customFormat="false" ht="15" hidden="false" customHeight="false" outlineLevel="0" collapsed="false">
      <c r="A9" s="8" t="s">
        <v>70</v>
      </c>
      <c r="B9" s="11" t="n">
        <f aca="false">Inputs!B14</f>
        <v>1400000</v>
      </c>
    </row>
    <row r="10" customFormat="false" ht="15" hidden="false" customHeight="false" outlineLevel="0" collapsed="false">
      <c r="A10" s="8" t="s">
        <v>71</v>
      </c>
      <c r="B10" s="11" t="n">
        <f aca="false">Inputs!B15</f>
        <v>0</v>
      </c>
    </row>
    <row r="11" customFormat="false" ht="15" hidden="false" customHeight="false" outlineLevel="0" collapsed="false">
      <c r="A11" s="8" t="s">
        <v>72</v>
      </c>
      <c r="B11" s="11" t="n">
        <f aca="false">Inputs!B16</f>
        <v>0</v>
      </c>
    </row>
    <row r="12" customFormat="false" ht="15" hidden="false" customHeight="false" outlineLevel="0" collapsed="false">
      <c r="A12" s="12" t="s">
        <v>73</v>
      </c>
      <c r="B12" s="13" t="n">
        <f aca="false">Inputs!B14+Inputs!B15+Inputs!B16</f>
        <v>1400000</v>
      </c>
    </row>
    <row r="13" customFormat="false" ht="15" hidden="false" customHeight="false" outlineLevel="0" collapsed="false">
      <c r="A13" s="8" t="s">
        <v>74</v>
      </c>
      <c r="B13" s="11" t="n">
        <f aca="false">Inputs!B18+Inputs!B19+Inputs!B20</f>
        <v>120000</v>
      </c>
    </row>
    <row r="14" customFormat="false" ht="15" hidden="false" customHeight="false" outlineLevel="0" collapsed="false">
      <c r="A14" s="12" t="s">
        <v>75</v>
      </c>
      <c r="B14" s="13" t="n">
        <f aca="false">B12-B13</f>
        <v>1280000</v>
      </c>
    </row>
    <row r="15" customFormat="false" ht="15" hidden="false" customHeight="false" outlineLevel="0" collapsed="false">
      <c r="A15" s="10" t="s">
        <v>76</v>
      </c>
      <c r="B15" s="9"/>
    </row>
    <row r="16" customFormat="false" ht="15" hidden="false" customHeight="false" outlineLevel="0" collapsed="false">
      <c r="A16" s="8" t="s">
        <v>77</v>
      </c>
      <c r="B16" s="11" t="n">
        <f aca="false">IF(Inputs!B12="New",75000,50000)</f>
        <v>50000</v>
      </c>
    </row>
    <row r="17" customFormat="false" ht="15" hidden="false" customHeight="false" outlineLevel="0" collapsed="false">
      <c r="A17" s="8" t="s">
        <v>78</v>
      </c>
      <c r="B17" s="11" t="n">
        <f aca="false">IF(Inputs!B12="New",0,Inputs!B22)</f>
        <v>2500</v>
      </c>
    </row>
    <row r="18" customFormat="false" ht="15" hidden="false" customHeight="false" outlineLevel="0" collapsed="false">
      <c r="A18" s="12" t="s">
        <v>79</v>
      </c>
      <c r="B18" s="13" t="n">
        <f aca="false">B16+B17</f>
        <v>52500</v>
      </c>
    </row>
    <row r="19" customFormat="false" ht="15" hidden="false" customHeight="false" outlineLevel="0" collapsed="false">
      <c r="A19" s="12" t="s">
        <v>80</v>
      </c>
      <c r="B19" s="13" t="n">
        <f aca="false">B14-B18</f>
        <v>1227500</v>
      </c>
    </row>
    <row r="20" customFormat="false" ht="15" hidden="false" customHeight="false" outlineLevel="0" collapsed="false">
      <c r="A20" s="8" t="s">
        <v>81</v>
      </c>
      <c r="B20" s="11" t="n">
        <f aca="false">IF(Inputs!B12="New",0,MAX(Inputs!B24,-200000)+Inputs!B25)</f>
        <v>-200000</v>
      </c>
    </row>
    <row r="21" customFormat="false" ht="15" hidden="false" customHeight="false" outlineLevel="0" collapsed="false">
      <c r="A21" s="12" t="s">
        <v>82</v>
      </c>
      <c r="B21" s="13" t="n">
        <f aca="false">B19+B20</f>
        <v>1027500</v>
      </c>
    </row>
    <row r="22" customFormat="false" ht="15" hidden="false" customHeight="false" outlineLevel="0" collapsed="false">
      <c r="A22" s="10" t="s">
        <v>83</v>
      </c>
      <c r="B22" s="9"/>
    </row>
    <row r="23" customFormat="false" ht="15" hidden="false" customHeight="false" outlineLevel="0" collapsed="false">
      <c r="A23" s="8" t="s">
        <v>84</v>
      </c>
      <c r="B23" s="11" t="n">
        <f aca="false">IF(Inputs!B12="New",Inputs!B29,MIN(Inputs!B27,150000)+MIN(Inputs!B28,50000)+Inputs!B29)</f>
        <v>210000</v>
      </c>
    </row>
    <row r="24" customFormat="false" ht="15" hidden="false" customHeight="false" outlineLevel="0" collapsed="false">
      <c r="A24" s="8" t="s">
        <v>85</v>
      </c>
      <c r="B24" s="11" t="n">
        <f aca="false">IF(Inputs!B12="New",0,Inputs!B30+Inputs!B31+Inputs!B32+Inputs!B33+Inputs!B34)</f>
        <v>25000</v>
      </c>
    </row>
    <row r="25" customFormat="false" ht="15" hidden="false" customHeight="false" outlineLevel="0" collapsed="false">
      <c r="A25" s="12" t="s">
        <v>86</v>
      </c>
      <c r="B25" s="13" t="n">
        <f aca="false">B23+B24</f>
        <v>235000</v>
      </c>
    </row>
    <row r="26" customFormat="false" ht="15" hidden="false" customHeight="false" outlineLevel="0" collapsed="false">
      <c r="A26" s="14" t="s">
        <v>87</v>
      </c>
      <c r="B26" s="15" t="n">
        <f aca="false">MAX(0,ROUND((B21-B25)/10,0)*10)</f>
        <v>792500</v>
      </c>
    </row>
    <row r="27" customFormat="false" ht="15" hidden="false" customHeight="false" outlineLevel="0" collapsed="false">
      <c r="A27" s="8" t="s">
        <v>88</v>
      </c>
      <c r="B27" s="11" t="n">
        <f aca="false">IF(Inputs!B12="New",IF(B26&lt;=400000,0,IF(B26&lt;=800000,(B26-400000)*0.05,IF(B26&lt;=1200000,20000+(B26-800000)*0.1,IF(B26&lt;=1600000,60000+(B26-1200000)*0.15,IF(B26&lt;=2000000,120000+(B26-1600000)*0.2,IF(B26&lt;=2400000,200000+(B26-2000000)*0.25,300000+(B26-2400000)*0.3)))))),IF(B26&lt;=250000,0,IF(B26&lt;=500000,(B26-250000)*0.05,IF(B26&lt;=1000000,12500+(B26-500000)*0.2,112500+(B26-1000000)*0.3))))</f>
        <v>71000</v>
      </c>
    </row>
    <row r="28" customFormat="false" ht="15" hidden="false" customHeight="false" outlineLevel="0" collapsed="false">
      <c r="A28" s="8" t="s">
        <v>89</v>
      </c>
      <c r="B28" s="11" t="n">
        <f aca="false">IF(Inputs!B12="New",IF(B26&lt;=1200000,MIN(B27,60000),0),IF(B26&lt;=500000,MIN(B27,12500),0))</f>
        <v>0</v>
      </c>
    </row>
    <row r="29" customFormat="false" ht="15" hidden="false" customHeight="false" outlineLevel="0" collapsed="false">
      <c r="A29" s="8" t="s">
        <v>90</v>
      </c>
      <c r="B29" s="11" t="n">
        <f aca="false">MAX(0,B27-B28)</f>
        <v>71000</v>
      </c>
    </row>
    <row r="30" customFormat="false" ht="15" hidden="false" customHeight="false" outlineLevel="0" collapsed="false">
      <c r="A30" s="8" t="s">
        <v>91</v>
      </c>
      <c r="B30" s="11" t="n">
        <f aca="false">Inputs!B40</f>
        <v>0</v>
      </c>
    </row>
    <row r="31" customFormat="false" ht="15" hidden="false" customHeight="false" outlineLevel="0" collapsed="false">
      <c r="A31" s="8" t="s">
        <v>92</v>
      </c>
      <c r="B31" s="11" t="n">
        <f aca="false">ROUND((B29+B30)*0.04,0)</f>
        <v>2840</v>
      </c>
    </row>
    <row r="32" customFormat="false" ht="15" hidden="false" customHeight="false" outlineLevel="0" collapsed="false">
      <c r="A32" s="14" t="s">
        <v>93</v>
      </c>
      <c r="B32" s="15" t="n">
        <f aca="false">B29+B30+B31</f>
        <v>73840</v>
      </c>
    </row>
    <row r="33" customFormat="false" ht="15" hidden="false" customHeight="false" outlineLevel="0" collapsed="false">
      <c r="A33" s="12" t="s">
        <v>94</v>
      </c>
      <c r="B33" s="13" t="n">
        <f aca="false">Inputs!B36+Inputs!B37+Inputs!B38+Inputs!B39</f>
        <v>73840</v>
      </c>
    </row>
    <row r="34" customFormat="false" ht="15" hidden="false" customHeight="false" outlineLevel="0" collapsed="false">
      <c r="A34" s="12" t="s">
        <v>95</v>
      </c>
      <c r="B34" s="13" t="n">
        <f aca="false">B32-B33</f>
        <v>0</v>
      </c>
    </row>
    <row r="35" customFormat="false" ht="15" hidden="false" customHeight="false" outlineLevel="0" collapsed="false">
      <c r="A35" s="16" t="str">
        <f aca="false">IF(B34=0,"Tax fully covered by TDS",IF(B34&gt;0,"Shortfall - recover before final deduction","Excess TDS - adjust/refund"))</f>
        <v>Tax fully covered by TDS</v>
      </c>
      <c r="B35" s="9"/>
    </row>
    <row r="37" customFormat="false" ht="15" hidden="false" customHeight="false" outlineLevel="0" collapsed="false">
      <c r="A37" s="4" t="s">
        <v>96</v>
      </c>
    </row>
  </sheetData>
  <sheetProtection sheet="true" password="d0db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2026-06-30T17:05:36Z</dcterms:created>
  <dc:creator>openpyxl</dc:creator>
  <dc:description/>
  <dc:language>en-US</dc:language>
  <cp:lastModifiedBy/>
  <dcterms:modified xsi:type="dcterms:W3CDTF">2026-06-30T17:05:36Z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