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Challan Register" sheetId="2" state="visible" r:id="rId4"/>
    <sheet name="Monthly 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<sst xmlns="http://schemas.openxmlformats.org/spreadsheetml/2006/main" count="68" uniqueCount="62">
  <si>
    <t xml:space="preserve">Monthly TDS Challan Register</t>
  </si>
  <si>
    <t xml:space="preserve">Free working file by a CA firm  -  FY 2026-27  -  Income-tax Act 2025</t>
  </si>
  <si>
    <t xml:space="preserve">What this does</t>
  </si>
  <si>
    <t xml:space="preserve">Logs every TDS deduction against its deposit challan, auto-checks the due date, flags late deposits and computes interest under Section 201(1A) - so nothing slips and you never overpay interest.</t>
  </si>
  <si>
    <t xml:space="preserve">How to use</t>
  </si>
  <si>
    <t xml:space="preserve">1.  On the 'Challan Register' sheet, enter each deduction: date deducted, section, TDS amount.</t>
  </si>
  <si>
    <t xml:space="preserve">2.  The due date fills automatically (7th of the next month; 30 April for March deductions).</t>
  </si>
  <si>
    <t xml:space="preserve">3.  When you deposit, enter the date deposited, amount and challan details (BSR code, serial no).</t>
  </si>
  <si>
    <t xml:space="preserve">4.  Status, 201(1A) interest and any short/excess fill in automatically.</t>
  </si>
  <si>
    <t xml:space="preserve">5.  Read the 'Monthly Summary' for the month-by-month position and what is still pending.</t>
  </si>
  <si>
    <t xml:space="preserve">Cell colours</t>
  </si>
  <si>
    <t xml:space="preserve">White cells = type here.   Grey cells = auto-calculated (locked).</t>
  </si>
  <si>
    <t xml:space="preserve">Due dates</t>
  </si>
  <si>
    <t xml:space="preserve">Deposit TDS by the 7th of the next month. TDS deducted in March is due by 30 April.</t>
  </si>
  <si>
    <t xml:space="preserve">Interest 201(1A)</t>
  </si>
  <si>
    <t xml:space="preserve">Late deposit = 1.5% per month or part, from the date of deduction to the date of deposit. The register counts the deduction month and the deposit month both, as TRACES does.</t>
  </si>
  <si>
    <t xml:space="preserve">Status meanings</t>
  </si>
  <si>
    <t xml:space="preserve">On time = deposited on or before the due date.   Late - interest due = deposited after the due date.   Pending deposit = not yet deposited.</t>
  </si>
  <si>
    <t xml:space="preserve">Unlock</t>
  </si>
  <si>
    <t xml:space="preserve">Sheets are protected so formulas are not overwritten. Review &gt; Unprotect Sheet to edit a locked cell.</t>
  </si>
  <si>
    <t xml:space="preserve">Disclaimer</t>
  </si>
  <si>
    <t xml:space="preserve">General working file, not professional advice. Verify against your records and the law before relying on it.</t>
  </si>
  <si>
    <t xml:space="preserve">Challan Register</t>
  </si>
  <si>
    <t xml:space="preserve">Enter the white cells. Due date, status, interest and short/excess are automatic.</t>
  </si>
  <si>
    <t xml:space="preserve">Date deducted</t>
  </si>
  <si>
    <t xml:space="preserve">Section</t>
  </si>
  <si>
    <t xml:space="preserve">TDS deducted (Rs)</t>
  </si>
  <si>
    <t xml:space="preserve">Due date (auto)</t>
  </si>
  <si>
    <t xml:space="preserve">Date deposited</t>
  </si>
  <si>
    <t xml:space="preserve">Amount deposited (Rs)</t>
  </si>
  <si>
    <t xml:space="preserve">BSR code</t>
  </si>
  <si>
    <t xml:space="preserve">Challan serial no</t>
  </si>
  <si>
    <t xml:space="preserve">Status (auto)</t>
  </si>
  <si>
    <t xml:space="preserve">Interest 201(1A) (Rs)</t>
  </si>
  <si>
    <t xml:space="preserve">Short/(excess) (Rs)</t>
  </si>
  <si>
    <t xml:space="preserve">194C</t>
  </si>
  <si>
    <t xml:space="preserve">0510308</t>
  </si>
  <si>
    <t xml:space="preserve">00001</t>
  </si>
  <si>
    <t xml:space="preserve">194J</t>
  </si>
  <si>
    <t xml:space="preserve">00002</t>
  </si>
  <si>
    <t xml:space="preserve">194I</t>
  </si>
  <si>
    <t xml:space="preserve">00010</t>
  </si>
  <si>
    <t xml:space="preserve">Total</t>
  </si>
  <si>
    <t xml:space="preserve">Monthly Summary</t>
  </si>
  <si>
    <t xml:space="preserve">Auto from the Challan Register, grouped by the month of deduction.</t>
  </si>
  <si>
    <t xml:space="preserve">Month</t>
  </si>
  <si>
    <t xml:space="preserve">Deposited (Rs)</t>
  </si>
  <si>
    <t xml:space="preserve">Pending items</t>
  </si>
  <si>
    <t xml:space="preserve">Apr-26</t>
  </si>
  <si>
    <t xml:space="preserve">May-26</t>
  </si>
  <si>
    <t xml:space="preserve">Jun-26</t>
  </si>
  <si>
    <t xml:space="preserve">Jul-26</t>
  </si>
  <si>
    <t xml:space="preserve">Aug-26</t>
  </si>
  <si>
    <t xml:space="preserve">Sep-26</t>
  </si>
  <si>
    <t xml:space="preserve">Oct-26</t>
  </si>
  <si>
    <t xml:space="preserve">Nov-26</t>
  </si>
  <si>
    <t xml:space="preserve">Dec-26</t>
  </si>
  <si>
    <t xml:space="preserve">Jan-27</t>
  </si>
  <si>
    <t xml:space="preserve">Feb-27</t>
  </si>
  <si>
    <t xml:space="preserve">Mar-27</t>
  </si>
  <si>
    <t xml:space="preserve">Reminder:</t>
  </si>
  <si>
    <t xml:space="preserve">Deposit by the 7th of the next month; March by 30 April. Any 'Pending items' above are months still to deposit.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</si>
</sst>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-mmm\-yyyy"/>
    <numFmt numFmtId="166" formatCode="#,##0;\(#,##0\);\-"/>
    <numFmt numFmtId="167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4E79"/>
      <name val="Calibri"/>
      <family val="0"/>
      <charset val="1"/>
    </font>
    <font>
      <sz val="10"/>
      <color rgb="FF666666"/>
      <name val="Calibri"/>
      <family val="0"/>
      <charset val="1"/>
    </font>
    <font>
      <b val="true"/>
      <sz val="11"/>
      <color rgb="FF1F4E79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1"/>
      <color rgb="FF9C5700"/>
      <name val="Calibri"/>
      <family val="0"/>
      <charset val="1"/>
    </font>
    <font>
      <sz val="10"/>
      <color rgb="FF9C57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9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C57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0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5" customFormat="false" ht="15" hidden="false" customHeight="false" outlineLevel="0" collapsed="false">
      <c r="A5" s="3" t="s">
        <v>2</v>
      </c>
      <c r="B5" s="4" t="s">
        <v>3</v>
      </c>
    </row>
    <row r="6" customFormat="false" ht="15" hidden="false" customHeight="false" outlineLevel="0" collapsed="false">
      <c r="A6" s="3" t="s">
        <v>4</v>
      </c>
      <c r="B6" s="4" t="s">
        <v>5</v>
      </c>
    </row>
    <row r="7" customFormat="false" ht="15" hidden="false" customHeight="false" outlineLevel="0" collapsed="false">
      <c r="B7" s="4" t="s">
        <v>6</v>
      </c>
    </row>
    <row r="8" customFormat="false" ht="15" hidden="false" customHeight="false" outlineLevel="0" collapsed="false">
      <c r="B8" s="4" t="s">
        <v>7</v>
      </c>
    </row>
    <row r="9" customFormat="false" ht="15" hidden="false" customHeight="false" outlineLevel="0" collapsed="false">
      <c r="B9" s="4" t="s">
        <v>8</v>
      </c>
    </row>
    <row r="10" customFormat="false" ht="15" hidden="false" customHeight="false" outlineLevel="0" collapsed="false">
      <c r="B10" s="4" t="s">
        <v>9</v>
      </c>
    </row>
    <row r="11" customFormat="false" ht="15" hidden="false" customHeight="false" outlineLevel="0" collapsed="false">
      <c r="A11" s="3" t="s">
        <v>10</v>
      </c>
      <c r="B11" s="4" t="s">
        <v>11</v>
      </c>
    </row>
    <row r="12" customFormat="false" ht="15" hidden="false" customHeight="false" outlineLevel="0" collapsed="false">
      <c r="A12" s="3" t="s">
        <v>12</v>
      </c>
      <c r="B12" s="4" t="s">
        <v>13</v>
      </c>
    </row>
    <row r="13" customFormat="false" ht="15" hidden="false" customHeight="false" outlineLevel="0" collapsed="false">
      <c r="A13" s="3" t="s">
        <v>14</v>
      </c>
      <c r="B13" s="4" t="s">
        <v>15</v>
      </c>
    </row>
    <row r="14" customFormat="false" ht="15" hidden="false" customHeight="false" outlineLevel="0" collapsed="false">
      <c r="A14" s="3" t="s">
        <v>16</v>
      </c>
      <c r="B14" s="4" t="s">
        <v>17</v>
      </c>
    </row>
    <row r="15" customFormat="false" ht="15" hidden="false" customHeight="false" outlineLevel="0" collapsed="false">
      <c r="A15" s="3" t="s">
        <v>18</v>
      </c>
      <c r="B15" s="4" t="s">
        <v>19</v>
      </c>
    </row>
    <row r="16" customFormat="false" ht="15" hidden="false" customHeight="false" outlineLevel="0" collapsed="false">
      <c r="A16" s="3" t="s">
        <v>20</v>
      </c>
      <c r="B16" s="4" t="s">
        <v>21</v>
      </c>
    </row>
  </sheetData>
  <sheetProtection sheet="true" password="d0db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9"/>
    <col collapsed="false" customWidth="true" hidden="false" outlineLevel="0" max="3" min="3" style="0" width="16"/>
    <col collapsed="false" customWidth="true" hidden="false" outlineLevel="0" max="5" min="4" style="0" width="14"/>
    <col collapsed="false" customWidth="true" hidden="false" outlineLevel="0" max="6" min="6" style="0" width="16"/>
    <col collapsed="false" customWidth="true" hidden="false" outlineLevel="0" max="7" min="7" style="0" width="12"/>
    <col collapsed="false" customWidth="true" hidden="false" outlineLevel="0" max="8" min="8" style="0" width="14"/>
    <col collapsed="false" customWidth="true" hidden="false" outlineLevel="0" max="9" min="9" style="0" width="20"/>
    <col collapsed="false" customWidth="true" hidden="false" outlineLevel="0" max="10" min="10" style="0" width="18"/>
    <col collapsed="false" customWidth="true" hidden="false" outlineLevel="0" max="11" min="11" style="0" width="16"/>
  </cols>
  <sheetData>
    <row r="1" customFormat="false" ht="18.55" hidden="false" customHeight="false" outlineLevel="0" collapsed="false">
      <c r="A1" s="1" t="s">
        <v>22</v>
      </c>
    </row>
    <row r="2" customFormat="false" ht="15" hidden="false" customHeight="false" outlineLevel="0" collapsed="false">
      <c r="A2" s="2" t="s">
        <v>23</v>
      </c>
    </row>
    <row r="4" customFormat="false" ht="30" hidden="false" customHeight="true" outlineLevel="0" collapsed="false">
      <c r="A4" s="5" t="s">
        <v>24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32</v>
      </c>
      <c r="J4" s="5" t="s">
        <v>33</v>
      </c>
      <c r="K4" s="5" t="s">
        <v>34</v>
      </c>
    </row>
    <row r="5" customFormat="false" ht="15" hidden="false" customHeight="false" outlineLevel="0" collapsed="false">
      <c r="A5" s="6" t="n">
        <v>46122</v>
      </c>
      <c r="B5" s="7" t="s">
        <v>35</v>
      </c>
      <c r="C5" s="8" t="n">
        <v>5000</v>
      </c>
      <c r="D5" s="9" t="n">
        <f aca="false">IF($A5="","",IF(MONTH($A5)=3,DATE(YEAR($A5),4,30),DATE(YEAR($A5),MONTH($A5)+1,7)))</f>
        <v>46149</v>
      </c>
      <c r="E5" s="6" t="n">
        <v>46147</v>
      </c>
      <c r="F5" s="8" t="n">
        <v>5000</v>
      </c>
      <c r="G5" s="7" t="s">
        <v>36</v>
      </c>
      <c r="H5" s="7" t="s">
        <v>37</v>
      </c>
      <c r="I5" s="10" t="str">
        <f aca="false">IF($A5="","",IF($E5="","Pending deposit",IF($E5&lt;=$D5,"On time","Late - interest due")))</f>
        <v>On time</v>
      </c>
      <c r="J5" s="11" t="n">
        <f aca="false">IF(OR($A5="",$E5=""),0,IF($E5&lt;=$D5,0,ROUND($C5*0.015*((YEAR($E5)-YEAR($A5))*12+MONTH($E5)-MONTH($A5)+1),0)))</f>
        <v>0</v>
      </c>
      <c r="K5" s="11" t="n">
        <f aca="false">IF(OR($A5="",$F5=""),"",$C5-$F5)</f>
        <v>0</v>
      </c>
    </row>
    <row r="6" customFormat="false" ht="15" hidden="false" customHeight="false" outlineLevel="0" collapsed="false">
      <c r="A6" s="6" t="n">
        <v>46132</v>
      </c>
      <c r="B6" s="7" t="s">
        <v>38</v>
      </c>
      <c r="C6" s="8" t="n">
        <v>10000</v>
      </c>
      <c r="D6" s="9" t="n">
        <f aca="false">IF($A6="","",IF(MONTH($A6)=3,DATE(YEAR($A6),4,30),DATE(YEAR($A6),MONTH($A6)+1,7)))</f>
        <v>46149</v>
      </c>
      <c r="E6" s="6" t="n">
        <v>46188</v>
      </c>
      <c r="F6" s="8" t="n">
        <v>10000</v>
      </c>
      <c r="G6" s="7" t="s">
        <v>36</v>
      </c>
      <c r="H6" s="7" t="s">
        <v>39</v>
      </c>
      <c r="I6" s="10" t="str">
        <f aca="false">IF($A6="","",IF($E6="","Pending deposit",IF($E6&lt;=$D6,"On time","Late - interest due")))</f>
        <v>Late - interest due</v>
      </c>
      <c r="J6" s="11" t="n">
        <f aca="false">IF(OR($A6="",$E6=""),0,IF($E6&lt;=$D6,0,ROUND($C6*0.015*((YEAR($E6)-YEAR($A6))*12+MONTH($E6)-MONTH($A6)+1),0)))</f>
        <v>450</v>
      </c>
      <c r="K6" s="11" t="n">
        <f aca="false">IF(OR($A6="",$F6=""),"",$C6-$F6)</f>
        <v>0</v>
      </c>
    </row>
    <row r="7" customFormat="false" ht="15" hidden="false" customHeight="false" outlineLevel="0" collapsed="false">
      <c r="A7" s="6" t="n">
        <v>46157</v>
      </c>
      <c r="B7" s="7" t="s">
        <v>40</v>
      </c>
      <c r="C7" s="8" t="n">
        <v>4800</v>
      </c>
      <c r="D7" s="9" t="n">
        <f aca="false">IF($A7="","",IF(MONTH($A7)=3,DATE(YEAR($A7),4,30),DATE(YEAR($A7),MONTH($A7)+1,7)))</f>
        <v>46180</v>
      </c>
      <c r="E7" s="6"/>
      <c r="F7" s="8"/>
      <c r="G7" s="7"/>
      <c r="H7" s="7"/>
      <c r="I7" s="10" t="str">
        <f aca="false">IF($A7="","",IF($E7="","Pending deposit",IF($E7&lt;=$D7,"On time","Late - interest due")))</f>
        <v>Pending deposit</v>
      </c>
      <c r="J7" s="11" t="n">
        <f aca="false">IF(OR($A7="",$E7=""),0,IF($E7&lt;=$D7,0,ROUND($C7*0.015*((YEAR($E7)-YEAR($A7))*12+MONTH($E7)-MONTH($A7)+1),0)))</f>
        <v>0</v>
      </c>
      <c r="K7" s="11" t="str">
        <f aca="false">IF(OR($A7="",$F7=""),"",$C7-$F7)</f>
        <v/>
      </c>
    </row>
    <row r="8" customFormat="false" ht="15" hidden="false" customHeight="false" outlineLevel="0" collapsed="false">
      <c r="A8" s="6" t="n">
        <v>46471</v>
      </c>
      <c r="B8" s="7" t="s">
        <v>35</v>
      </c>
      <c r="C8" s="8" t="n">
        <v>3000</v>
      </c>
      <c r="D8" s="9" t="n">
        <f aca="false">IF($A8="","",IF(MONTH($A8)=3,DATE(YEAR($A8),4,30),DATE(YEAR($A8),MONTH($A8)+1,7)))</f>
        <v>46507</v>
      </c>
      <c r="E8" s="6" t="n">
        <v>46505</v>
      </c>
      <c r="F8" s="8" t="n">
        <v>3000</v>
      </c>
      <c r="G8" s="7" t="s">
        <v>36</v>
      </c>
      <c r="H8" s="7" t="s">
        <v>41</v>
      </c>
      <c r="I8" s="10" t="str">
        <f aca="false">IF($A8="","",IF($E8="","Pending deposit",IF($E8&lt;=$D8,"On time","Late - interest due")))</f>
        <v>On time</v>
      </c>
      <c r="J8" s="11" t="n">
        <f aca="false">IF(OR($A8="",$E8=""),0,IF($E8&lt;=$D8,0,ROUND($C8*0.015*((YEAR($E8)-YEAR($A8))*12+MONTH($E8)-MONTH($A8)+1),0)))</f>
        <v>0</v>
      </c>
      <c r="K8" s="11" t="n">
        <f aca="false">IF(OR($A8="",$F8=""),"",$C8-$F8)</f>
        <v>0</v>
      </c>
    </row>
    <row r="9" customFormat="false" ht="15" hidden="false" customHeight="false" outlineLevel="0" collapsed="false">
      <c r="A9" s="6"/>
      <c r="B9" s="7"/>
      <c r="C9" s="8"/>
      <c r="D9" s="9" t="str">
        <f aca="false">IF($A9="","",IF(MONTH($A9)=3,DATE(YEAR($A9),4,30),DATE(YEAR($A9),MONTH($A9)+1,7)))</f>
        <v/>
      </c>
      <c r="E9" s="6"/>
      <c r="F9" s="8"/>
      <c r="G9" s="7"/>
      <c r="H9" s="7"/>
      <c r="I9" s="10" t="str">
        <f aca="false">IF($A9="","",IF($E9="","Pending deposit",IF($E9&lt;=$D9,"On time","Late - interest due")))</f>
        <v/>
      </c>
      <c r="J9" s="11" t="n">
        <f aca="false">IF(OR($A9="",$E9=""),0,IF($E9&lt;=$D9,0,ROUND($C9*0.015*((YEAR($E9)-YEAR($A9))*12+MONTH($E9)-MONTH($A9)+1),0)))</f>
        <v>0</v>
      </c>
      <c r="K9" s="11" t="str">
        <f aca="false">IF(OR($A9="",$F9=""),"",$C9-$F9)</f>
        <v/>
      </c>
    </row>
    <row r="10" customFormat="false" ht="15" hidden="false" customHeight="false" outlineLevel="0" collapsed="false">
      <c r="A10" s="6"/>
      <c r="B10" s="7"/>
      <c r="C10" s="8"/>
      <c r="D10" s="9" t="str">
        <f aca="false">IF($A10="","",IF(MONTH($A10)=3,DATE(YEAR($A10),4,30),DATE(YEAR($A10),MONTH($A10)+1,7)))</f>
        <v/>
      </c>
      <c r="E10" s="6"/>
      <c r="F10" s="8"/>
      <c r="G10" s="7"/>
      <c r="H10" s="7"/>
      <c r="I10" s="10" t="str">
        <f aca="false">IF($A10="","",IF($E10="","Pending deposit",IF($E10&lt;=$D10,"On time","Late - interest due")))</f>
        <v/>
      </c>
      <c r="J10" s="11" t="n">
        <f aca="false">IF(OR($A10="",$E10=""),0,IF($E10&lt;=$D10,0,ROUND($C10*0.015*((YEAR($E10)-YEAR($A10))*12+MONTH($E10)-MONTH($A10)+1),0)))</f>
        <v>0</v>
      </c>
      <c r="K10" s="11" t="str">
        <f aca="false">IF(OR($A10="",$F10=""),"",$C10-$F10)</f>
        <v/>
      </c>
    </row>
    <row r="11" customFormat="false" ht="15" hidden="false" customHeight="false" outlineLevel="0" collapsed="false">
      <c r="A11" s="6"/>
      <c r="B11" s="7"/>
      <c r="C11" s="8"/>
      <c r="D11" s="9" t="str">
        <f aca="false">IF($A11="","",IF(MONTH($A11)=3,DATE(YEAR($A11),4,30),DATE(YEAR($A11),MONTH($A11)+1,7)))</f>
        <v/>
      </c>
      <c r="E11" s="6"/>
      <c r="F11" s="8"/>
      <c r="G11" s="7"/>
      <c r="H11" s="7"/>
      <c r="I11" s="10" t="str">
        <f aca="false">IF($A11="","",IF($E11="","Pending deposit",IF($E11&lt;=$D11,"On time","Late - interest due")))</f>
        <v/>
      </c>
      <c r="J11" s="11" t="n">
        <f aca="false">IF(OR($A11="",$E11=""),0,IF($E11&lt;=$D11,0,ROUND($C11*0.015*((YEAR($E11)-YEAR($A11))*12+MONTH($E11)-MONTH($A11)+1),0)))</f>
        <v>0</v>
      </c>
      <c r="K11" s="11" t="str">
        <f aca="false">IF(OR($A11="",$F11=""),"",$C11-$F11)</f>
        <v/>
      </c>
    </row>
    <row r="12" customFormat="false" ht="15" hidden="false" customHeight="false" outlineLevel="0" collapsed="false">
      <c r="A12" s="6"/>
      <c r="B12" s="7"/>
      <c r="C12" s="8"/>
      <c r="D12" s="9" t="str">
        <f aca="false">IF($A12="","",IF(MONTH($A12)=3,DATE(YEAR($A12),4,30),DATE(YEAR($A12),MONTH($A12)+1,7)))</f>
        <v/>
      </c>
      <c r="E12" s="6"/>
      <c r="F12" s="8"/>
      <c r="G12" s="7"/>
      <c r="H12" s="7"/>
      <c r="I12" s="10" t="str">
        <f aca="false">IF($A12="","",IF($E12="","Pending deposit",IF($E12&lt;=$D12,"On time","Late - interest due")))</f>
        <v/>
      </c>
      <c r="J12" s="11" t="n">
        <f aca="false">IF(OR($A12="",$E12=""),0,IF($E12&lt;=$D12,0,ROUND($C12*0.015*((YEAR($E12)-YEAR($A12))*12+MONTH($E12)-MONTH($A12)+1),0)))</f>
        <v>0</v>
      </c>
      <c r="K12" s="11" t="str">
        <f aca="false">IF(OR($A12="",$F12=""),"",$C12-$F12)</f>
        <v/>
      </c>
    </row>
    <row r="13" customFormat="false" ht="15" hidden="false" customHeight="false" outlineLevel="0" collapsed="false">
      <c r="A13" s="6"/>
      <c r="B13" s="7"/>
      <c r="C13" s="8"/>
      <c r="D13" s="9" t="str">
        <f aca="false">IF($A13="","",IF(MONTH($A13)=3,DATE(YEAR($A13),4,30),DATE(YEAR($A13),MONTH($A13)+1,7)))</f>
        <v/>
      </c>
      <c r="E13" s="6"/>
      <c r="F13" s="8"/>
      <c r="G13" s="7"/>
      <c r="H13" s="7"/>
      <c r="I13" s="10" t="str">
        <f aca="false">IF($A13="","",IF($E13="","Pending deposit",IF($E13&lt;=$D13,"On time","Late - interest due")))</f>
        <v/>
      </c>
      <c r="J13" s="11" t="n">
        <f aca="false">IF(OR($A13="",$E13=""),0,IF($E13&lt;=$D13,0,ROUND($C13*0.015*((YEAR($E13)-YEAR($A13))*12+MONTH($E13)-MONTH($A13)+1),0)))</f>
        <v>0</v>
      </c>
      <c r="K13" s="11" t="str">
        <f aca="false">IF(OR($A13="",$F13=""),"",$C13-$F13)</f>
        <v/>
      </c>
    </row>
    <row r="14" customFormat="false" ht="15" hidden="false" customHeight="false" outlineLevel="0" collapsed="false">
      <c r="A14" s="6"/>
      <c r="B14" s="7"/>
      <c r="C14" s="8"/>
      <c r="D14" s="9" t="str">
        <f aca="false">IF($A14="","",IF(MONTH($A14)=3,DATE(YEAR($A14),4,30),DATE(YEAR($A14),MONTH($A14)+1,7)))</f>
        <v/>
      </c>
      <c r="E14" s="6"/>
      <c r="F14" s="8"/>
      <c r="G14" s="7"/>
      <c r="H14" s="7"/>
      <c r="I14" s="10" t="str">
        <f aca="false">IF($A14="","",IF($E14="","Pending deposit",IF($E14&lt;=$D14,"On time","Late - interest due")))</f>
        <v/>
      </c>
      <c r="J14" s="11" t="n">
        <f aca="false">IF(OR($A14="",$E14=""),0,IF($E14&lt;=$D14,0,ROUND($C14*0.015*((YEAR($E14)-YEAR($A14))*12+MONTH($E14)-MONTH($A14)+1),0)))</f>
        <v>0</v>
      </c>
      <c r="K14" s="11" t="str">
        <f aca="false">IF(OR($A14="",$F14=""),"",$C14-$F14)</f>
        <v/>
      </c>
    </row>
    <row r="15" customFormat="false" ht="15" hidden="false" customHeight="false" outlineLevel="0" collapsed="false">
      <c r="A15" s="6"/>
      <c r="B15" s="7"/>
      <c r="C15" s="8"/>
      <c r="D15" s="9" t="str">
        <f aca="false">IF($A15="","",IF(MONTH($A15)=3,DATE(YEAR($A15),4,30),DATE(YEAR($A15),MONTH($A15)+1,7)))</f>
        <v/>
      </c>
      <c r="E15" s="6"/>
      <c r="F15" s="8"/>
      <c r="G15" s="7"/>
      <c r="H15" s="7"/>
      <c r="I15" s="10" t="str">
        <f aca="false">IF($A15="","",IF($E15="","Pending deposit",IF($E15&lt;=$D15,"On time","Late - interest due")))</f>
        <v/>
      </c>
      <c r="J15" s="11" t="n">
        <f aca="false">IF(OR($A15="",$E15=""),0,IF($E15&lt;=$D15,0,ROUND($C15*0.015*((YEAR($E15)-YEAR($A15))*12+MONTH($E15)-MONTH($A15)+1),0)))</f>
        <v>0</v>
      </c>
      <c r="K15" s="11" t="str">
        <f aca="false">IF(OR($A15="",$F15=""),"",$C15-$F15)</f>
        <v/>
      </c>
    </row>
    <row r="16" customFormat="false" ht="15" hidden="false" customHeight="false" outlineLevel="0" collapsed="false">
      <c r="A16" s="6"/>
      <c r="B16" s="7"/>
      <c r="C16" s="8"/>
      <c r="D16" s="9" t="str">
        <f aca="false">IF($A16="","",IF(MONTH($A16)=3,DATE(YEAR($A16),4,30),DATE(YEAR($A16),MONTH($A16)+1,7)))</f>
        <v/>
      </c>
      <c r="E16" s="6"/>
      <c r="F16" s="8"/>
      <c r="G16" s="7"/>
      <c r="H16" s="7"/>
      <c r="I16" s="10" t="str">
        <f aca="false">IF($A16="","",IF($E16="","Pending deposit",IF($E16&lt;=$D16,"On time","Late - interest due")))</f>
        <v/>
      </c>
      <c r="J16" s="11" t="n">
        <f aca="false">IF(OR($A16="",$E16=""),0,IF($E16&lt;=$D16,0,ROUND($C16*0.015*((YEAR($E16)-YEAR($A16))*12+MONTH($E16)-MONTH($A16)+1),0)))</f>
        <v>0</v>
      </c>
      <c r="K16" s="11" t="str">
        <f aca="false">IF(OR($A16="",$F16=""),"",$C16-$F16)</f>
        <v/>
      </c>
    </row>
    <row r="17" customFormat="false" ht="15" hidden="false" customHeight="false" outlineLevel="0" collapsed="false">
      <c r="A17" s="6"/>
      <c r="B17" s="7"/>
      <c r="C17" s="8"/>
      <c r="D17" s="9" t="str">
        <f aca="false">IF($A17="","",IF(MONTH($A17)=3,DATE(YEAR($A17),4,30),DATE(YEAR($A17),MONTH($A17)+1,7)))</f>
        <v/>
      </c>
      <c r="E17" s="6"/>
      <c r="F17" s="8"/>
      <c r="G17" s="7"/>
      <c r="H17" s="7"/>
      <c r="I17" s="10" t="str">
        <f aca="false">IF($A17="","",IF($E17="","Pending deposit",IF($E17&lt;=$D17,"On time","Late - interest due")))</f>
        <v/>
      </c>
      <c r="J17" s="11" t="n">
        <f aca="false">IF(OR($A17="",$E17=""),0,IF($E17&lt;=$D17,0,ROUND($C17*0.015*((YEAR($E17)-YEAR($A17))*12+MONTH($E17)-MONTH($A17)+1),0)))</f>
        <v>0</v>
      </c>
      <c r="K17" s="11" t="str">
        <f aca="false">IF(OR($A17="",$F17=""),"",$C17-$F17)</f>
        <v/>
      </c>
    </row>
    <row r="18" customFormat="false" ht="15" hidden="false" customHeight="false" outlineLevel="0" collapsed="false">
      <c r="A18" s="6"/>
      <c r="B18" s="7"/>
      <c r="C18" s="8"/>
      <c r="D18" s="9" t="str">
        <f aca="false">IF($A18="","",IF(MONTH($A18)=3,DATE(YEAR($A18),4,30),DATE(YEAR($A18),MONTH($A18)+1,7)))</f>
        <v/>
      </c>
      <c r="E18" s="6"/>
      <c r="F18" s="8"/>
      <c r="G18" s="7"/>
      <c r="H18" s="7"/>
      <c r="I18" s="10" t="str">
        <f aca="false">IF($A18="","",IF($E18="","Pending deposit",IF($E18&lt;=$D18,"On time","Late - interest due")))</f>
        <v/>
      </c>
      <c r="J18" s="11" t="n">
        <f aca="false">IF(OR($A18="",$E18=""),0,IF($E18&lt;=$D18,0,ROUND($C18*0.015*((YEAR($E18)-YEAR($A18))*12+MONTH($E18)-MONTH($A18)+1),0)))</f>
        <v>0</v>
      </c>
      <c r="K18" s="11" t="str">
        <f aca="false">IF(OR($A18="",$F18=""),"",$C18-$F18)</f>
        <v/>
      </c>
    </row>
    <row r="19" customFormat="false" ht="15" hidden="false" customHeight="false" outlineLevel="0" collapsed="false">
      <c r="A19" s="6"/>
      <c r="B19" s="7"/>
      <c r="C19" s="8"/>
      <c r="D19" s="9" t="str">
        <f aca="false">IF($A19="","",IF(MONTH($A19)=3,DATE(YEAR($A19),4,30),DATE(YEAR($A19),MONTH($A19)+1,7)))</f>
        <v/>
      </c>
      <c r="E19" s="6"/>
      <c r="F19" s="8"/>
      <c r="G19" s="7"/>
      <c r="H19" s="7"/>
      <c r="I19" s="10" t="str">
        <f aca="false">IF($A19="","",IF($E19="","Pending deposit",IF($E19&lt;=$D19,"On time","Late - interest due")))</f>
        <v/>
      </c>
      <c r="J19" s="11" t="n">
        <f aca="false">IF(OR($A19="",$E19=""),0,IF($E19&lt;=$D19,0,ROUND($C19*0.015*((YEAR($E19)-YEAR($A19))*12+MONTH($E19)-MONTH($A19)+1),0)))</f>
        <v>0</v>
      </c>
      <c r="K19" s="11" t="str">
        <f aca="false">IF(OR($A19="",$F19=""),"",$C19-$F19)</f>
        <v/>
      </c>
    </row>
    <row r="20" customFormat="false" ht="15" hidden="false" customHeight="false" outlineLevel="0" collapsed="false">
      <c r="A20" s="6"/>
      <c r="B20" s="7"/>
      <c r="C20" s="8"/>
      <c r="D20" s="9" t="str">
        <f aca="false">IF($A20="","",IF(MONTH($A20)=3,DATE(YEAR($A20),4,30),DATE(YEAR($A20),MONTH($A20)+1,7)))</f>
        <v/>
      </c>
      <c r="E20" s="6"/>
      <c r="F20" s="8"/>
      <c r="G20" s="7"/>
      <c r="H20" s="7"/>
      <c r="I20" s="10" t="str">
        <f aca="false">IF($A20="","",IF($E20="","Pending deposit",IF($E20&lt;=$D20,"On time","Late - interest due")))</f>
        <v/>
      </c>
      <c r="J20" s="11" t="n">
        <f aca="false">IF(OR($A20="",$E20=""),0,IF($E20&lt;=$D20,0,ROUND($C20*0.015*((YEAR($E20)-YEAR($A20))*12+MONTH($E20)-MONTH($A20)+1),0)))</f>
        <v>0</v>
      </c>
      <c r="K20" s="11" t="str">
        <f aca="false">IF(OR($A20="",$F20=""),"",$C20-$F20)</f>
        <v/>
      </c>
    </row>
    <row r="21" customFormat="false" ht="15" hidden="false" customHeight="false" outlineLevel="0" collapsed="false">
      <c r="A21" s="6"/>
      <c r="B21" s="7"/>
      <c r="C21" s="8"/>
      <c r="D21" s="9" t="str">
        <f aca="false">IF($A21="","",IF(MONTH($A21)=3,DATE(YEAR($A21),4,30),DATE(YEAR($A21),MONTH($A21)+1,7)))</f>
        <v/>
      </c>
      <c r="E21" s="6"/>
      <c r="F21" s="8"/>
      <c r="G21" s="7"/>
      <c r="H21" s="7"/>
      <c r="I21" s="10" t="str">
        <f aca="false">IF($A21="","",IF($E21="","Pending deposit",IF($E21&lt;=$D21,"On time","Late - interest due")))</f>
        <v/>
      </c>
      <c r="J21" s="11" t="n">
        <f aca="false">IF(OR($A21="",$E21=""),0,IF($E21&lt;=$D21,0,ROUND($C21*0.015*((YEAR($E21)-YEAR($A21))*12+MONTH($E21)-MONTH($A21)+1),0)))</f>
        <v>0</v>
      </c>
      <c r="K21" s="11" t="str">
        <f aca="false">IF(OR($A21="",$F21=""),"",$C21-$F21)</f>
        <v/>
      </c>
    </row>
    <row r="22" customFormat="false" ht="15" hidden="false" customHeight="false" outlineLevel="0" collapsed="false">
      <c r="A22" s="6"/>
      <c r="B22" s="7"/>
      <c r="C22" s="8"/>
      <c r="D22" s="9" t="str">
        <f aca="false">IF($A22="","",IF(MONTH($A22)=3,DATE(YEAR($A22),4,30),DATE(YEAR($A22),MONTH($A22)+1,7)))</f>
        <v/>
      </c>
      <c r="E22" s="6"/>
      <c r="F22" s="8"/>
      <c r="G22" s="7"/>
      <c r="H22" s="7"/>
      <c r="I22" s="10" t="str">
        <f aca="false">IF($A22="","",IF($E22="","Pending deposit",IF($E22&lt;=$D22,"On time","Late - interest due")))</f>
        <v/>
      </c>
      <c r="J22" s="11" t="n">
        <f aca="false">IF(OR($A22="",$E22=""),0,IF($E22&lt;=$D22,0,ROUND($C22*0.015*((YEAR($E22)-YEAR($A22))*12+MONTH($E22)-MONTH($A22)+1),0)))</f>
        <v>0</v>
      </c>
      <c r="K22" s="11" t="str">
        <f aca="false">IF(OR($A22="",$F22=""),"",$C22-$F22)</f>
        <v/>
      </c>
    </row>
    <row r="23" customFormat="false" ht="15" hidden="false" customHeight="false" outlineLevel="0" collapsed="false">
      <c r="A23" s="6"/>
      <c r="B23" s="7"/>
      <c r="C23" s="8"/>
      <c r="D23" s="9" t="str">
        <f aca="false">IF($A23="","",IF(MONTH($A23)=3,DATE(YEAR($A23),4,30),DATE(YEAR($A23),MONTH($A23)+1,7)))</f>
        <v/>
      </c>
      <c r="E23" s="6"/>
      <c r="F23" s="8"/>
      <c r="G23" s="7"/>
      <c r="H23" s="7"/>
      <c r="I23" s="10" t="str">
        <f aca="false">IF($A23="","",IF($E23="","Pending deposit",IF($E23&lt;=$D23,"On time","Late - interest due")))</f>
        <v/>
      </c>
      <c r="J23" s="11" t="n">
        <f aca="false">IF(OR($A23="",$E23=""),0,IF($E23&lt;=$D23,0,ROUND($C23*0.015*((YEAR($E23)-YEAR($A23))*12+MONTH($E23)-MONTH($A23)+1),0)))</f>
        <v>0</v>
      </c>
      <c r="K23" s="11" t="str">
        <f aca="false">IF(OR($A23="",$F23=""),"",$C23-$F23)</f>
        <v/>
      </c>
    </row>
    <row r="24" customFormat="false" ht="15" hidden="false" customHeight="false" outlineLevel="0" collapsed="false">
      <c r="A24" s="6"/>
      <c r="B24" s="7"/>
      <c r="C24" s="8"/>
      <c r="D24" s="9" t="str">
        <f aca="false">IF($A24="","",IF(MONTH($A24)=3,DATE(YEAR($A24),4,30),DATE(YEAR($A24),MONTH($A24)+1,7)))</f>
        <v/>
      </c>
      <c r="E24" s="6"/>
      <c r="F24" s="8"/>
      <c r="G24" s="7"/>
      <c r="H24" s="7"/>
      <c r="I24" s="10" t="str">
        <f aca="false">IF($A24="","",IF($E24="","Pending deposit",IF($E24&lt;=$D24,"On time","Late - interest due")))</f>
        <v/>
      </c>
      <c r="J24" s="11" t="n">
        <f aca="false">IF(OR($A24="",$E24=""),0,IF($E24&lt;=$D24,0,ROUND($C24*0.015*((YEAR($E24)-YEAR($A24))*12+MONTH($E24)-MONTH($A24)+1),0)))</f>
        <v>0</v>
      </c>
      <c r="K24" s="11" t="str">
        <f aca="false">IF(OR($A24="",$F24=""),"",$C24-$F24)</f>
        <v/>
      </c>
    </row>
    <row r="25" customFormat="false" ht="15" hidden="false" customHeight="false" outlineLevel="0" collapsed="false">
      <c r="A25" s="6"/>
      <c r="B25" s="7"/>
      <c r="C25" s="8"/>
      <c r="D25" s="9" t="str">
        <f aca="false">IF($A25="","",IF(MONTH($A25)=3,DATE(YEAR($A25),4,30),DATE(YEAR($A25),MONTH($A25)+1,7)))</f>
        <v/>
      </c>
      <c r="E25" s="6"/>
      <c r="F25" s="8"/>
      <c r="G25" s="7"/>
      <c r="H25" s="7"/>
      <c r="I25" s="10" t="str">
        <f aca="false">IF($A25="","",IF($E25="","Pending deposit",IF($E25&lt;=$D25,"On time","Late - interest due")))</f>
        <v/>
      </c>
      <c r="J25" s="11" t="n">
        <f aca="false">IF(OR($A25="",$E25=""),0,IF($E25&lt;=$D25,0,ROUND($C25*0.015*((YEAR($E25)-YEAR($A25))*12+MONTH($E25)-MONTH($A25)+1),0)))</f>
        <v>0</v>
      </c>
      <c r="K25" s="11" t="str">
        <f aca="false">IF(OR($A25="",$F25=""),"",$C25-$F25)</f>
        <v/>
      </c>
    </row>
    <row r="26" customFormat="false" ht="15" hidden="false" customHeight="false" outlineLevel="0" collapsed="false">
      <c r="A26" s="6"/>
      <c r="B26" s="7"/>
      <c r="C26" s="8"/>
      <c r="D26" s="9" t="str">
        <f aca="false">IF($A26="","",IF(MONTH($A26)=3,DATE(YEAR($A26),4,30),DATE(YEAR($A26),MONTH($A26)+1,7)))</f>
        <v/>
      </c>
      <c r="E26" s="6"/>
      <c r="F26" s="8"/>
      <c r="G26" s="7"/>
      <c r="H26" s="7"/>
      <c r="I26" s="10" t="str">
        <f aca="false">IF($A26="","",IF($E26="","Pending deposit",IF($E26&lt;=$D26,"On time","Late - interest due")))</f>
        <v/>
      </c>
      <c r="J26" s="11" t="n">
        <f aca="false">IF(OR($A26="",$E26=""),0,IF($E26&lt;=$D26,0,ROUND($C26*0.015*((YEAR($E26)-YEAR($A26))*12+MONTH($E26)-MONTH($A26)+1),0)))</f>
        <v>0</v>
      </c>
      <c r="K26" s="11" t="str">
        <f aca="false">IF(OR($A26="",$F26=""),"",$C26-$F26)</f>
        <v/>
      </c>
    </row>
    <row r="27" customFormat="false" ht="15" hidden="false" customHeight="false" outlineLevel="0" collapsed="false">
      <c r="A27" s="6"/>
      <c r="B27" s="7"/>
      <c r="C27" s="8"/>
      <c r="D27" s="9" t="str">
        <f aca="false">IF($A27="","",IF(MONTH($A27)=3,DATE(YEAR($A27),4,30),DATE(YEAR($A27),MONTH($A27)+1,7)))</f>
        <v/>
      </c>
      <c r="E27" s="6"/>
      <c r="F27" s="8"/>
      <c r="G27" s="7"/>
      <c r="H27" s="7"/>
      <c r="I27" s="10" t="str">
        <f aca="false">IF($A27="","",IF($E27="","Pending deposit",IF($E27&lt;=$D27,"On time","Late - interest due")))</f>
        <v/>
      </c>
      <c r="J27" s="11" t="n">
        <f aca="false">IF(OR($A27="",$E27=""),0,IF($E27&lt;=$D27,0,ROUND($C27*0.015*((YEAR($E27)-YEAR($A27))*12+MONTH($E27)-MONTH($A27)+1),0)))</f>
        <v>0</v>
      </c>
      <c r="K27" s="11" t="str">
        <f aca="false">IF(OR($A27="",$F27=""),"",$C27-$F27)</f>
        <v/>
      </c>
    </row>
    <row r="28" customFormat="false" ht="15" hidden="false" customHeight="false" outlineLevel="0" collapsed="false">
      <c r="A28" s="6"/>
      <c r="B28" s="7"/>
      <c r="C28" s="8"/>
      <c r="D28" s="9" t="str">
        <f aca="false">IF($A28="","",IF(MONTH($A28)=3,DATE(YEAR($A28),4,30),DATE(YEAR($A28),MONTH($A28)+1,7)))</f>
        <v/>
      </c>
      <c r="E28" s="6"/>
      <c r="F28" s="8"/>
      <c r="G28" s="7"/>
      <c r="H28" s="7"/>
      <c r="I28" s="10" t="str">
        <f aca="false">IF($A28="","",IF($E28="","Pending deposit",IF($E28&lt;=$D28,"On time","Late - interest due")))</f>
        <v/>
      </c>
      <c r="J28" s="11" t="n">
        <f aca="false">IF(OR($A28="",$E28=""),0,IF($E28&lt;=$D28,0,ROUND($C28*0.015*((YEAR($E28)-YEAR($A28))*12+MONTH($E28)-MONTH($A28)+1),0)))</f>
        <v>0</v>
      </c>
      <c r="K28" s="11" t="str">
        <f aca="false">IF(OR($A28="",$F28=""),"",$C28-$F28)</f>
        <v/>
      </c>
    </row>
    <row r="29" customFormat="false" ht="15" hidden="false" customHeight="false" outlineLevel="0" collapsed="false">
      <c r="A29" s="6"/>
      <c r="B29" s="7"/>
      <c r="C29" s="8"/>
      <c r="D29" s="9" t="str">
        <f aca="false">IF($A29="","",IF(MONTH($A29)=3,DATE(YEAR($A29),4,30),DATE(YEAR($A29),MONTH($A29)+1,7)))</f>
        <v/>
      </c>
      <c r="E29" s="6"/>
      <c r="F29" s="8"/>
      <c r="G29" s="7"/>
      <c r="H29" s="7"/>
      <c r="I29" s="10" t="str">
        <f aca="false">IF($A29="","",IF($E29="","Pending deposit",IF($E29&lt;=$D29,"On time","Late - interest due")))</f>
        <v/>
      </c>
      <c r="J29" s="11" t="n">
        <f aca="false">IF(OR($A29="",$E29=""),0,IF($E29&lt;=$D29,0,ROUND($C29*0.015*((YEAR($E29)-YEAR($A29))*12+MONTH($E29)-MONTH($A29)+1),0)))</f>
        <v>0</v>
      </c>
      <c r="K29" s="11" t="str">
        <f aca="false">IF(OR($A29="",$F29=""),"",$C29-$F29)</f>
        <v/>
      </c>
    </row>
    <row r="30" customFormat="false" ht="15" hidden="false" customHeight="false" outlineLevel="0" collapsed="false">
      <c r="A30" s="6"/>
      <c r="B30" s="7"/>
      <c r="C30" s="8"/>
      <c r="D30" s="9" t="str">
        <f aca="false">IF($A30="","",IF(MONTH($A30)=3,DATE(YEAR($A30),4,30),DATE(YEAR($A30),MONTH($A30)+1,7)))</f>
        <v/>
      </c>
      <c r="E30" s="6"/>
      <c r="F30" s="8"/>
      <c r="G30" s="7"/>
      <c r="H30" s="7"/>
      <c r="I30" s="10" t="str">
        <f aca="false">IF($A30="","",IF($E30="","Pending deposit",IF($E30&lt;=$D30,"On time","Late - interest due")))</f>
        <v/>
      </c>
      <c r="J30" s="11" t="n">
        <f aca="false">IF(OR($A30="",$E30=""),0,IF($E30&lt;=$D30,0,ROUND($C30*0.015*((YEAR($E30)-YEAR($A30))*12+MONTH($E30)-MONTH($A30)+1),0)))</f>
        <v>0</v>
      </c>
      <c r="K30" s="11" t="str">
        <f aca="false">IF(OR($A30="",$F30=""),"",$C30-$F30)</f>
        <v/>
      </c>
    </row>
    <row r="31" customFormat="false" ht="15" hidden="false" customHeight="false" outlineLevel="0" collapsed="false">
      <c r="A31" s="6"/>
      <c r="B31" s="7"/>
      <c r="C31" s="8"/>
      <c r="D31" s="9" t="str">
        <f aca="false">IF($A31="","",IF(MONTH($A31)=3,DATE(YEAR($A31),4,30),DATE(YEAR($A31),MONTH($A31)+1,7)))</f>
        <v/>
      </c>
      <c r="E31" s="6"/>
      <c r="F31" s="8"/>
      <c r="G31" s="7"/>
      <c r="H31" s="7"/>
      <c r="I31" s="10" t="str">
        <f aca="false">IF($A31="","",IF($E31="","Pending deposit",IF($E31&lt;=$D31,"On time","Late - interest due")))</f>
        <v/>
      </c>
      <c r="J31" s="11" t="n">
        <f aca="false">IF(OR($A31="",$E31=""),0,IF($E31&lt;=$D31,0,ROUND($C31*0.015*((YEAR($E31)-YEAR($A31))*12+MONTH($E31)-MONTH($A31)+1),0)))</f>
        <v>0</v>
      </c>
      <c r="K31" s="11" t="str">
        <f aca="false">IF(OR($A31="",$F31=""),"",$C31-$F31)</f>
        <v/>
      </c>
    </row>
    <row r="32" customFormat="false" ht="15" hidden="false" customHeight="false" outlineLevel="0" collapsed="false">
      <c r="A32" s="6"/>
      <c r="B32" s="7"/>
      <c r="C32" s="8"/>
      <c r="D32" s="9" t="str">
        <f aca="false">IF($A32="","",IF(MONTH($A32)=3,DATE(YEAR($A32),4,30),DATE(YEAR($A32),MONTH($A32)+1,7)))</f>
        <v/>
      </c>
      <c r="E32" s="6"/>
      <c r="F32" s="8"/>
      <c r="G32" s="7"/>
      <c r="H32" s="7"/>
      <c r="I32" s="10" t="str">
        <f aca="false">IF($A32="","",IF($E32="","Pending deposit",IF($E32&lt;=$D32,"On time","Late - interest due")))</f>
        <v/>
      </c>
      <c r="J32" s="11" t="n">
        <f aca="false">IF(OR($A32="",$E32=""),0,IF($E32&lt;=$D32,0,ROUND($C32*0.015*((YEAR($E32)-YEAR($A32))*12+MONTH($E32)-MONTH($A32)+1),0)))</f>
        <v>0</v>
      </c>
      <c r="K32" s="11" t="str">
        <f aca="false">IF(OR($A32="",$F32=""),"",$C32-$F32)</f>
        <v/>
      </c>
    </row>
    <row r="33" customFormat="false" ht="15" hidden="false" customHeight="false" outlineLevel="0" collapsed="false">
      <c r="A33" s="6"/>
      <c r="B33" s="7"/>
      <c r="C33" s="8"/>
      <c r="D33" s="9" t="str">
        <f aca="false">IF($A33="","",IF(MONTH($A33)=3,DATE(YEAR($A33),4,30),DATE(YEAR($A33),MONTH($A33)+1,7)))</f>
        <v/>
      </c>
      <c r="E33" s="6"/>
      <c r="F33" s="8"/>
      <c r="G33" s="7"/>
      <c r="H33" s="7"/>
      <c r="I33" s="10" t="str">
        <f aca="false">IF($A33="","",IF($E33="","Pending deposit",IF($E33&lt;=$D33,"On time","Late - interest due")))</f>
        <v/>
      </c>
      <c r="J33" s="11" t="n">
        <f aca="false">IF(OR($A33="",$E33=""),0,IF($E33&lt;=$D33,0,ROUND($C33*0.015*((YEAR($E33)-YEAR($A33))*12+MONTH($E33)-MONTH($A33)+1),0)))</f>
        <v>0</v>
      </c>
      <c r="K33" s="11" t="str">
        <f aca="false">IF(OR($A33="",$F33=""),"",$C33-$F33)</f>
        <v/>
      </c>
    </row>
    <row r="34" customFormat="false" ht="15" hidden="false" customHeight="false" outlineLevel="0" collapsed="false">
      <c r="A34" s="6"/>
      <c r="B34" s="7"/>
      <c r="C34" s="8"/>
      <c r="D34" s="9" t="str">
        <f aca="false">IF($A34="","",IF(MONTH($A34)=3,DATE(YEAR($A34),4,30),DATE(YEAR($A34),MONTH($A34)+1,7)))</f>
        <v/>
      </c>
      <c r="E34" s="6"/>
      <c r="F34" s="8"/>
      <c r="G34" s="7"/>
      <c r="H34" s="7"/>
      <c r="I34" s="10" t="str">
        <f aca="false">IF($A34="","",IF($E34="","Pending deposit",IF($E34&lt;=$D34,"On time","Late - interest due")))</f>
        <v/>
      </c>
      <c r="J34" s="11" t="n">
        <f aca="false">IF(OR($A34="",$E34=""),0,IF($E34&lt;=$D34,0,ROUND($C34*0.015*((YEAR($E34)-YEAR($A34))*12+MONTH($E34)-MONTH($A34)+1),0)))</f>
        <v>0</v>
      </c>
      <c r="K34" s="11" t="str">
        <f aca="false">IF(OR($A34="",$F34=""),"",$C34-$F34)</f>
        <v/>
      </c>
    </row>
    <row r="35" customFormat="false" ht="15" hidden="false" customHeight="false" outlineLevel="0" collapsed="false">
      <c r="A35" s="6"/>
      <c r="B35" s="7"/>
      <c r="C35" s="8"/>
      <c r="D35" s="9" t="str">
        <f aca="false">IF($A35="","",IF(MONTH($A35)=3,DATE(YEAR($A35),4,30),DATE(YEAR($A35),MONTH($A35)+1,7)))</f>
        <v/>
      </c>
      <c r="E35" s="6"/>
      <c r="F35" s="8"/>
      <c r="G35" s="7"/>
      <c r="H35" s="7"/>
      <c r="I35" s="10" t="str">
        <f aca="false">IF($A35="","",IF($E35="","Pending deposit",IF($E35&lt;=$D35,"On time","Late - interest due")))</f>
        <v/>
      </c>
      <c r="J35" s="11" t="n">
        <f aca="false">IF(OR($A35="",$E35=""),0,IF($E35&lt;=$D35,0,ROUND($C35*0.015*((YEAR($E35)-YEAR($A35))*12+MONTH($E35)-MONTH($A35)+1),0)))</f>
        <v>0</v>
      </c>
      <c r="K35" s="11" t="str">
        <f aca="false">IF(OR($A35="",$F35=""),"",$C35-$F35)</f>
        <v/>
      </c>
    </row>
    <row r="36" customFormat="false" ht="15" hidden="false" customHeight="false" outlineLevel="0" collapsed="false">
      <c r="A36" s="6"/>
      <c r="B36" s="7"/>
      <c r="C36" s="8"/>
      <c r="D36" s="9" t="str">
        <f aca="false">IF($A36="","",IF(MONTH($A36)=3,DATE(YEAR($A36),4,30),DATE(YEAR($A36),MONTH($A36)+1,7)))</f>
        <v/>
      </c>
      <c r="E36" s="6"/>
      <c r="F36" s="8"/>
      <c r="G36" s="7"/>
      <c r="H36" s="7"/>
      <c r="I36" s="10" t="str">
        <f aca="false">IF($A36="","",IF($E36="","Pending deposit",IF($E36&lt;=$D36,"On time","Late - interest due")))</f>
        <v/>
      </c>
      <c r="J36" s="11" t="n">
        <f aca="false">IF(OR($A36="",$E36=""),0,IF($E36&lt;=$D36,0,ROUND($C36*0.015*((YEAR($E36)-YEAR($A36))*12+MONTH($E36)-MONTH($A36)+1),0)))</f>
        <v>0</v>
      </c>
      <c r="K36" s="11" t="str">
        <f aca="false">IF(OR($A36="",$F36=""),"",$C36-$F36)</f>
        <v/>
      </c>
    </row>
    <row r="37" customFormat="false" ht="15" hidden="false" customHeight="false" outlineLevel="0" collapsed="false">
      <c r="A37" s="6"/>
      <c r="B37" s="7"/>
      <c r="C37" s="8"/>
      <c r="D37" s="9" t="str">
        <f aca="false">IF($A37="","",IF(MONTH($A37)=3,DATE(YEAR($A37),4,30),DATE(YEAR($A37),MONTH($A37)+1,7)))</f>
        <v/>
      </c>
      <c r="E37" s="6"/>
      <c r="F37" s="8"/>
      <c r="G37" s="7"/>
      <c r="H37" s="7"/>
      <c r="I37" s="10" t="str">
        <f aca="false">IF($A37="","",IF($E37="","Pending deposit",IF($E37&lt;=$D37,"On time","Late - interest due")))</f>
        <v/>
      </c>
      <c r="J37" s="11" t="n">
        <f aca="false">IF(OR($A37="",$E37=""),0,IF($E37&lt;=$D37,0,ROUND($C37*0.015*((YEAR($E37)-YEAR($A37))*12+MONTH($E37)-MONTH($A37)+1),0)))</f>
        <v>0</v>
      </c>
      <c r="K37" s="11" t="str">
        <f aca="false">IF(OR($A37="",$F37=""),"",$C37-$F37)</f>
        <v/>
      </c>
    </row>
    <row r="38" customFormat="false" ht="15" hidden="false" customHeight="false" outlineLevel="0" collapsed="false">
      <c r="A38" s="6"/>
      <c r="B38" s="7"/>
      <c r="C38" s="8"/>
      <c r="D38" s="9" t="str">
        <f aca="false">IF($A38="","",IF(MONTH($A38)=3,DATE(YEAR($A38),4,30),DATE(YEAR($A38),MONTH($A38)+1,7)))</f>
        <v/>
      </c>
      <c r="E38" s="6"/>
      <c r="F38" s="8"/>
      <c r="G38" s="7"/>
      <c r="H38" s="7"/>
      <c r="I38" s="10" t="str">
        <f aca="false">IF($A38="","",IF($E38="","Pending deposit",IF($E38&lt;=$D38,"On time","Late - interest due")))</f>
        <v/>
      </c>
      <c r="J38" s="11" t="n">
        <f aca="false">IF(OR($A38="",$E38=""),0,IF($E38&lt;=$D38,0,ROUND($C38*0.015*((YEAR($E38)-YEAR($A38))*12+MONTH($E38)-MONTH($A38)+1),0)))</f>
        <v>0</v>
      </c>
      <c r="K38" s="11" t="str">
        <f aca="false">IF(OR($A38="",$F38=""),"",$C38-$F38)</f>
        <v/>
      </c>
    </row>
    <row r="39" customFormat="false" ht="15" hidden="false" customHeight="false" outlineLevel="0" collapsed="false">
      <c r="A39" s="6"/>
      <c r="B39" s="7"/>
      <c r="C39" s="8"/>
      <c r="D39" s="9" t="str">
        <f aca="false">IF($A39="","",IF(MONTH($A39)=3,DATE(YEAR($A39),4,30),DATE(YEAR($A39),MONTH($A39)+1,7)))</f>
        <v/>
      </c>
      <c r="E39" s="6"/>
      <c r="F39" s="8"/>
      <c r="G39" s="7"/>
      <c r="H39" s="7"/>
      <c r="I39" s="10" t="str">
        <f aca="false">IF($A39="","",IF($E39="","Pending deposit",IF($E39&lt;=$D39,"On time","Late - interest due")))</f>
        <v/>
      </c>
      <c r="J39" s="11" t="n">
        <f aca="false">IF(OR($A39="",$E39=""),0,IF($E39&lt;=$D39,0,ROUND($C39*0.015*((YEAR($E39)-YEAR($A39))*12+MONTH($E39)-MONTH($A39)+1),0)))</f>
        <v>0</v>
      </c>
      <c r="K39" s="11" t="str">
        <f aca="false">IF(OR($A39="",$F39=""),"",$C39-$F39)</f>
        <v/>
      </c>
    </row>
    <row r="40" customFormat="false" ht="15" hidden="false" customHeight="false" outlineLevel="0" collapsed="false">
      <c r="A40" s="6"/>
      <c r="B40" s="7"/>
      <c r="C40" s="8"/>
      <c r="D40" s="9" t="str">
        <f aca="false">IF($A40="","",IF(MONTH($A40)=3,DATE(YEAR($A40),4,30),DATE(YEAR($A40),MONTH($A40)+1,7)))</f>
        <v/>
      </c>
      <c r="E40" s="6"/>
      <c r="F40" s="8"/>
      <c r="G40" s="7"/>
      <c r="H40" s="7"/>
      <c r="I40" s="10" t="str">
        <f aca="false">IF($A40="","",IF($E40="","Pending deposit",IF($E40&lt;=$D40,"On time","Late - interest due")))</f>
        <v/>
      </c>
      <c r="J40" s="11" t="n">
        <f aca="false">IF(OR($A40="",$E40=""),0,IF($E40&lt;=$D40,0,ROUND($C40*0.015*((YEAR($E40)-YEAR($A40))*12+MONTH($E40)-MONTH($A40)+1),0)))</f>
        <v>0</v>
      </c>
      <c r="K40" s="11" t="str">
        <f aca="false">IF(OR($A40="",$F40=""),"",$C40-$F40)</f>
        <v/>
      </c>
    </row>
    <row r="41" customFormat="false" ht="15" hidden="false" customHeight="false" outlineLevel="0" collapsed="false">
      <c r="A41" s="6"/>
      <c r="B41" s="7"/>
      <c r="C41" s="8"/>
      <c r="D41" s="9" t="str">
        <f aca="false">IF($A41="","",IF(MONTH($A41)=3,DATE(YEAR($A41),4,30),DATE(YEAR($A41),MONTH($A41)+1,7)))</f>
        <v/>
      </c>
      <c r="E41" s="6"/>
      <c r="F41" s="8"/>
      <c r="G41" s="7"/>
      <c r="H41" s="7"/>
      <c r="I41" s="10" t="str">
        <f aca="false">IF($A41="","",IF($E41="","Pending deposit",IF($E41&lt;=$D41,"On time","Late - interest due")))</f>
        <v/>
      </c>
      <c r="J41" s="11" t="n">
        <f aca="false">IF(OR($A41="",$E41=""),0,IF($E41&lt;=$D41,0,ROUND($C41*0.015*((YEAR($E41)-YEAR($A41))*12+MONTH($E41)-MONTH($A41)+1),0)))</f>
        <v>0</v>
      </c>
      <c r="K41" s="11" t="str">
        <f aca="false">IF(OR($A41="",$F41=""),"",$C41-$F41)</f>
        <v/>
      </c>
    </row>
    <row r="42" customFormat="false" ht="15" hidden="false" customHeight="false" outlineLevel="0" collapsed="false">
      <c r="A42" s="6"/>
      <c r="B42" s="7"/>
      <c r="C42" s="8"/>
      <c r="D42" s="9" t="str">
        <f aca="false">IF($A42="","",IF(MONTH($A42)=3,DATE(YEAR($A42),4,30),DATE(YEAR($A42),MONTH($A42)+1,7)))</f>
        <v/>
      </c>
      <c r="E42" s="6"/>
      <c r="F42" s="8"/>
      <c r="G42" s="7"/>
      <c r="H42" s="7"/>
      <c r="I42" s="10" t="str">
        <f aca="false">IF($A42="","",IF($E42="","Pending deposit",IF($E42&lt;=$D42,"On time","Late - interest due")))</f>
        <v/>
      </c>
      <c r="J42" s="11" t="n">
        <f aca="false">IF(OR($A42="",$E42=""),0,IF($E42&lt;=$D42,0,ROUND($C42*0.015*((YEAR($E42)-YEAR($A42))*12+MONTH($E42)-MONTH($A42)+1),0)))</f>
        <v>0</v>
      </c>
      <c r="K42" s="11" t="str">
        <f aca="false">IF(OR($A42="",$F42=""),"",$C42-$F42)</f>
        <v/>
      </c>
    </row>
    <row r="43" customFormat="false" ht="15" hidden="false" customHeight="false" outlineLevel="0" collapsed="false">
      <c r="A43" s="6"/>
      <c r="B43" s="7"/>
      <c r="C43" s="8"/>
      <c r="D43" s="9" t="str">
        <f aca="false">IF($A43="","",IF(MONTH($A43)=3,DATE(YEAR($A43),4,30),DATE(YEAR($A43),MONTH($A43)+1,7)))</f>
        <v/>
      </c>
      <c r="E43" s="6"/>
      <c r="F43" s="8"/>
      <c r="G43" s="7"/>
      <c r="H43" s="7"/>
      <c r="I43" s="10" t="str">
        <f aca="false">IF($A43="","",IF($E43="","Pending deposit",IF($E43&lt;=$D43,"On time","Late - interest due")))</f>
        <v/>
      </c>
      <c r="J43" s="11" t="n">
        <f aca="false">IF(OR($A43="",$E43=""),0,IF($E43&lt;=$D43,0,ROUND($C43*0.015*((YEAR($E43)-YEAR($A43))*12+MONTH($E43)-MONTH($A43)+1),0)))</f>
        <v>0</v>
      </c>
      <c r="K43" s="11" t="str">
        <f aca="false">IF(OR($A43="",$F43=""),"",$C43-$F43)</f>
        <v/>
      </c>
    </row>
    <row r="44" customFormat="false" ht="15" hidden="false" customHeight="false" outlineLevel="0" collapsed="false">
      <c r="A44" s="6"/>
      <c r="B44" s="7"/>
      <c r="C44" s="8"/>
      <c r="D44" s="9" t="str">
        <f aca="false">IF($A44="","",IF(MONTH($A44)=3,DATE(YEAR($A44),4,30),DATE(YEAR($A44),MONTH($A44)+1,7)))</f>
        <v/>
      </c>
      <c r="E44" s="6"/>
      <c r="F44" s="8"/>
      <c r="G44" s="7"/>
      <c r="H44" s="7"/>
      <c r="I44" s="10" t="str">
        <f aca="false">IF($A44="","",IF($E44="","Pending deposit",IF($E44&lt;=$D44,"On time","Late - interest due")))</f>
        <v/>
      </c>
      <c r="J44" s="11" t="n">
        <f aca="false">IF(OR($A44="",$E44=""),0,IF($E44&lt;=$D44,0,ROUND($C44*0.015*((YEAR($E44)-YEAR($A44))*12+MONTH($E44)-MONTH($A44)+1),0)))</f>
        <v>0</v>
      </c>
      <c r="K44" s="11" t="str">
        <f aca="false">IF(OR($A44="",$F44=""),"",$C44-$F44)</f>
        <v/>
      </c>
    </row>
    <row r="45" customFormat="false" ht="15" hidden="false" customHeight="false" outlineLevel="0" collapsed="false">
      <c r="A45" s="6"/>
      <c r="B45" s="7"/>
      <c r="C45" s="8"/>
      <c r="D45" s="9" t="str">
        <f aca="false">IF($A45="","",IF(MONTH($A45)=3,DATE(YEAR($A45),4,30),DATE(YEAR($A45),MONTH($A45)+1,7)))</f>
        <v/>
      </c>
      <c r="E45" s="6"/>
      <c r="F45" s="8"/>
      <c r="G45" s="7"/>
      <c r="H45" s="7"/>
      <c r="I45" s="10" t="str">
        <f aca="false">IF($A45="","",IF($E45="","Pending deposit",IF($E45&lt;=$D45,"On time","Late - interest due")))</f>
        <v/>
      </c>
      <c r="J45" s="11" t="n">
        <f aca="false">IF(OR($A45="",$E45=""),0,IF($E45&lt;=$D45,0,ROUND($C45*0.015*((YEAR($E45)-YEAR($A45))*12+MONTH($E45)-MONTH($A45)+1),0)))</f>
        <v>0</v>
      </c>
      <c r="K45" s="11" t="str">
        <f aca="false">IF(OR($A45="",$F45=""),"",$C45-$F45)</f>
        <v/>
      </c>
    </row>
    <row r="46" customFormat="false" ht="15" hidden="false" customHeight="false" outlineLevel="0" collapsed="false">
      <c r="A46" s="6"/>
      <c r="B46" s="7"/>
      <c r="C46" s="8"/>
      <c r="D46" s="9" t="str">
        <f aca="false">IF($A46="","",IF(MONTH($A46)=3,DATE(YEAR($A46),4,30),DATE(YEAR($A46),MONTH($A46)+1,7)))</f>
        <v/>
      </c>
      <c r="E46" s="6"/>
      <c r="F46" s="8"/>
      <c r="G46" s="7"/>
      <c r="H46" s="7"/>
      <c r="I46" s="10" t="str">
        <f aca="false">IF($A46="","",IF($E46="","Pending deposit",IF($E46&lt;=$D46,"On time","Late - interest due")))</f>
        <v/>
      </c>
      <c r="J46" s="11" t="n">
        <f aca="false">IF(OR($A46="",$E46=""),0,IF($E46&lt;=$D46,0,ROUND($C46*0.015*((YEAR($E46)-YEAR($A46))*12+MONTH($E46)-MONTH($A46)+1),0)))</f>
        <v>0</v>
      </c>
      <c r="K46" s="11" t="str">
        <f aca="false">IF(OR($A46="",$F46=""),"",$C46-$F46)</f>
        <v/>
      </c>
    </row>
    <row r="47" customFormat="false" ht="15" hidden="false" customHeight="false" outlineLevel="0" collapsed="false">
      <c r="A47" s="6"/>
      <c r="B47" s="7"/>
      <c r="C47" s="8"/>
      <c r="D47" s="9" t="str">
        <f aca="false">IF($A47="","",IF(MONTH($A47)=3,DATE(YEAR($A47),4,30),DATE(YEAR($A47),MONTH($A47)+1,7)))</f>
        <v/>
      </c>
      <c r="E47" s="6"/>
      <c r="F47" s="8"/>
      <c r="G47" s="7"/>
      <c r="H47" s="7"/>
      <c r="I47" s="10" t="str">
        <f aca="false">IF($A47="","",IF($E47="","Pending deposit",IF($E47&lt;=$D47,"On time","Late - interest due")))</f>
        <v/>
      </c>
      <c r="J47" s="11" t="n">
        <f aca="false">IF(OR($A47="",$E47=""),0,IF($E47&lt;=$D47,0,ROUND($C47*0.015*((YEAR($E47)-YEAR($A47))*12+MONTH($E47)-MONTH($A47)+1),0)))</f>
        <v>0</v>
      </c>
      <c r="K47" s="11" t="str">
        <f aca="false">IF(OR($A47="",$F47=""),"",$C47-$F47)</f>
        <v/>
      </c>
    </row>
    <row r="48" customFormat="false" ht="15" hidden="false" customHeight="false" outlineLevel="0" collapsed="false">
      <c r="A48" s="6"/>
      <c r="B48" s="7"/>
      <c r="C48" s="8"/>
      <c r="D48" s="9" t="str">
        <f aca="false">IF($A48="","",IF(MONTH($A48)=3,DATE(YEAR($A48),4,30),DATE(YEAR($A48),MONTH($A48)+1,7)))</f>
        <v/>
      </c>
      <c r="E48" s="6"/>
      <c r="F48" s="8"/>
      <c r="G48" s="7"/>
      <c r="H48" s="7"/>
      <c r="I48" s="10" t="str">
        <f aca="false">IF($A48="","",IF($E48="","Pending deposit",IF($E48&lt;=$D48,"On time","Late - interest due")))</f>
        <v/>
      </c>
      <c r="J48" s="11" t="n">
        <f aca="false">IF(OR($A48="",$E48=""),0,IF($E48&lt;=$D48,0,ROUND($C48*0.015*((YEAR($E48)-YEAR($A48))*12+MONTH($E48)-MONTH($A48)+1),0)))</f>
        <v>0</v>
      </c>
      <c r="K48" s="11" t="str">
        <f aca="false">IF(OR($A48="",$F48=""),"",$C48-$F48)</f>
        <v/>
      </c>
    </row>
    <row r="49" customFormat="false" ht="15" hidden="false" customHeight="false" outlineLevel="0" collapsed="false">
      <c r="A49" s="6"/>
      <c r="B49" s="7"/>
      <c r="C49" s="8"/>
      <c r="D49" s="9" t="str">
        <f aca="false">IF($A49="","",IF(MONTH($A49)=3,DATE(YEAR($A49),4,30),DATE(YEAR($A49),MONTH($A49)+1,7)))</f>
        <v/>
      </c>
      <c r="E49" s="6"/>
      <c r="F49" s="8"/>
      <c r="G49" s="7"/>
      <c r="H49" s="7"/>
      <c r="I49" s="10" t="str">
        <f aca="false">IF($A49="","",IF($E49="","Pending deposit",IF($E49&lt;=$D49,"On time","Late - interest due")))</f>
        <v/>
      </c>
      <c r="J49" s="11" t="n">
        <f aca="false">IF(OR($A49="",$E49=""),0,IF($E49&lt;=$D49,0,ROUND($C49*0.015*((YEAR($E49)-YEAR($A49))*12+MONTH($E49)-MONTH($A49)+1),0)))</f>
        <v>0</v>
      </c>
      <c r="K49" s="11" t="str">
        <f aca="false">IF(OR($A49="",$F49=""),"",$C49-$F49)</f>
        <v/>
      </c>
    </row>
    <row r="50" customFormat="false" ht="15" hidden="false" customHeight="false" outlineLevel="0" collapsed="false">
      <c r="A50" s="6"/>
      <c r="B50" s="7"/>
      <c r="C50" s="8"/>
      <c r="D50" s="9" t="str">
        <f aca="false">IF($A50="","",IF(MONTH($A50)=3,DATE(YEAR($A50),4,30),DATE(YEAR($A50),MONTH($A50)+1,7)))</f>
        <v/>
      </c>
      <c r="E50" s="6"/>
      <c r="F50" s="8"/>
      <c r="G50" s="7"/>
      <c r="H50" s="7"/>
      <c r="I50" s="10" t="str">
        <f aca="false">IF($A50="","",IF($E50="","Pending deposit",IF($E50&lt;=$D50,"On time","Late - interest due")))</f>
        <v/>
      </c>
      <c r="J50" s="11" t="n">
        <f aca="false">IF(OR($A50="",$E50=""),0,IF($E50&lt;=$D50,0,ROUND($C50*0.015*((YEAR($E50)-YEAR($A50))*12+MONTH($E50)-MONTH($A50)+1),0)))</f>
        <v>0</v>
      </c>
      <c r="K50" s="11" t="str">
        <f aca="false">IF(OR($A50="",$F50=""),"",$C50-$F50)</f>
        <v/>
      </c>
    </row>
    <row r="51" customFormat="false" ht="15" hidden="false" customHeight="false" outlineLevel="0" collapsed="false">
      <c r="A51" s="6"/>
      <c r="B51" s="7"/>
      <c r="C51" s="8"/>
      <c r="D51" s="9" t="str">
        <f aca="false">IF($A51="","",IF(MONTH($A51)=3,DATE(YEAR($A51),4,30),DATE(YEAR($A51),MONTH($A51)+1,7)))</f>
        <v/>
      </c>
      <c r="E51" s="6"/>
      <c r="F51" s="8"/>
      <c r="G51" s="7"/>
      <c r="H51" s="7"/>
      <c r="I51" s="10" t="str">
        <f aca="false">IF($A51="","",IF($E51="","Pending deposit",IF($E51&lt;=$D51,"On time","Late - interest due")))</f>
        <v/>
      </c>
      <c r="J51" s="11" t="n">
        <f aca="false">IF(OR($A51="",$E51=""),0,IF($E51&lt;=$D51,0,ROUND($C51*0.015*((YEAR($E51)-YEAR($A51))*12+MONTH($E51)-MONTH($A51)+1),0)))</f>
        <v>0</v>
      </c>
      <c r="K51" s="11" t="str">
        <f aca="false">IF(OR($A51="",$F51=""),"",$C51-$F51)</f>
        <v/>
      </c>
    </row>
    <row r="52" customFormat="false" ht="15" hidden="false" customHeight="false" outlineLevel="0" collapsed="false">
      <c r="A52" s="6"/>
      <c r="B52" s="7"/>
      <c r="C52" s="8"/>
      <c r="D52" s="9" t="str">
        <f aca="false">IF($A52="","",IF(MONTH($A52)=3,DATE(YEAR($A52),4,30),DATE(YEAR($A52),MONTH($A52)+1,7)))</f>
        <v/>
      </c>
      <c r="E52" s="6"/>
      <c r="F52" s="8"/>
      <c r="G52" s="7"/>
      <c r="H52" s="7"/>
      <c r="I52" s="10" t="str">
        <f aca="false">IF($A52="","",IF($E52="","Pending deposit",IF($E52&lt;=$D52,"On time","Late - interest due")))</f>
        <v/>
      </c>
      <c r="J52" s="11" t="n">
        <f aca="false">IF(OR($A52="",$E52=""),0,IF($E52&lt;=$D52,0,ROUND($C52*0.015*((YEAR($E52)-YEAR($A52))*12+MONTH($E52)-MONTH($A52)+1),0)))</f>
        <v>0</v>
      </c>
      <c r="K52" s="11" t="str">
        <f aca="false">IF(OR($A52="",$F52=""),"",$C52-$F52)</f>
        <v/>
      </c>
    </row>
    <row r="53" customFormat="false" ht="15" hidden="false" customHeight="false" outlineLevel="0" collapsed="false">
      <c r="A53" s="6"/>
      <c r="B53" s="7"/>
      <c r="C53" s="8"/>
      <c r="D53" s="9" t="str">
        <f aca="false">IF($A53="","",IF(MONTH($A53)=3,DATE(YEAR($A53),4,30),DATE(YEAR($A53),MONTH($A53)+1,7)))</f>
        <v/>
      </c>
      <c r="E53" s="6"/>
      <c r="F53" s="8"/>
      <c r="G53" s="7"/>
      <c r="H53" s="7"/>
      <c r="I53" s="10" t="str">
        <f aca="false">IF($A53="","",IF($E53="","Pending deposit",IF($E53&lt;=$D53,"On time","Late - interest due")))</f>
        <v/>
      </c>
      <c r="J53" s="11" t="n">
        <f aca="false">IF(OR($A53="",$E53=""),0,IF($E53&lt;=$D53,0,ROUND($C53*0.015*((YEAR($E53)-YEAR($A53))*12+MONTH($E53)-MONTH($A53)+1),0)))</f>
        <v>0</v>
      </c>
      <c r="K53" s="11" t="str">
        <f aca="false">IF(OR($A53="",$F53=""),"",$C53-$F53)</f>
        <v/>
      </c>
    </row>
    <row r="54" customFormat="false" ht="15" hidden="false" customHeight="false" outlineLevel="0" collapsed="false">
      <c r="A54" s="6"/>
      <c r="B54" s="7"/>
      <c r="C54" s="8"/>
      <c r="D54" s="9" t="str">
        <f aca="false">IF($A54="","",IF(MONTH($A54)=3,DATE(YEAR($A54),4,30),DATE(YEAR($A54),MONTH($A54)+1,7)))</f>
        <v/>
      </c>
      <c r="E54" s="6"/>
      <c r="F54" s="8"/>
      <c r="G54" s="7"/>
      <c r="H54" s="7"/>
      <c r="I54" s="10" t="str">
        <f aca="false">IF($A54="","",IF($E54="","Pending deposit",IF($E54&lt;=$D54,"On time","Late - interest due")))</f>
        <v/>
      </c>
      <c r="J54" s="11" t="n">
        <f aca="false">IF(OR($A54="",$E54=""),0,IF($E54&lt;=$D54,0,ROUND($C54*0.015*((YEAR($E54)-YEAR($A54))*12+MONTH($E54)-MONTH($A54)+1),0)))</f>
        <v>0</v>
      </c>
      <c r="K54" s="11" t="str">
        <f aca="false">IF(OR($A54="",$F54=""),"",$C54-$F54)</f>
        <v/>
      </c>
    </row>
    <row r="55" customFormat="false" ht="15" hidden="false" customHeight="false" outlineLevel="0" collapsed="false">
      <c r="A55" s="6"/>
      <c r="B55" s="7"/>
      <c r="C55" s="8"/>
      <c r="D55" s="9" t="str">
        <f aca="false">IF($A55="","",IF(MONTH($A55)=3,DATE(YEAR($A55),4,30),DATE(YEAR($A55),MONTH($A55)+1,7)))</f>
        <v/>
      </c>
      <c r="E55" s="6"/>
      <c r="F55" s="8"/>
      <c r="G55" s="7"/>
      <c r="H55" s="7"/>
      <c r="I55" s="10" t="str">
        <f aca="false">IF($A55="","",IF($E55="","Pending deposit",IF($E55&lt;=$D55,"On time","Late - interest due")))</f>
        <v/>
      </c>
      <c r="J55" s="11" t="n">
        <f aca="false">IF(OR($A55="",$E55=""),0,IF($E55&lt;=$D55,0,ROUND($C55*0.015*((YEAR($E55)-YEAR($A55))*12+MONTH($E55)-MONTH($A55)+1),0)))</f>
        <v>0</v>
      </c>
      <c r="K55" s="11" t="str">
        <f aca="false">IF(OR($A55="",$F55=""),"",$C55-$F55)</f>
        <v/>
      </c>
    </row>
    <row r="56" customFormat="false" ht="15" hidden="false" customHeight="false" outlineLevel="0" collapsed="false">
      <c r="A56" s="6"/>
      <c r="B56" s="7"/>
      <c r="C56" s="8"/>
      <c r="D56" s="9" t="str">
        <f aca="false">IF($A56="","",IF(MONTH($A56)=3,DATE(YEAR($A56),4,30),DATE(YEAR($A56),MONTH($A56)+1,7)))</f>
        <v/>
      </c>
      <c r="E56" s="6"/>
      <c r="F56" s="8"/>
      <c r="G56" s="7"/>
      <c r="H56" s="7"/>
      <c r="I56" s="10" t="str">
        <f aca="false">IF($A56="","",IF($E56="","Pending deposit",IF($E56&lt;=$D56,"On time","Late - interest due")))</f>
        <v/>
      </c>
      <c r="J56" s="11" t="n">
        <f aca="false">IF(OR($A56="",$E56=""),0,IF($E56&lt;=$D56,0,ROUND($C56*0.015*((YEAR($E56)-YEAR($A56))*12+MONTH($E56)-MONTH($A56)+1),0)))</f>
        <v>0</v>
      </c>
      <c r="K56" s="11" t="str">
        <f aca="false">IF(OR($A56="",$F56=""),"",$C56-$F56)</f>
        <v/>
      </c>
    </row>
    <row r="57" customFormat="false" ht="15" hidden="false" customHeight="false" outlineLevel="0" collapsed="false">
      <c r="A57" s="6"/>
      <c r="B57" s="7"/>
      <c r="C57" s="8"/>
      <c r="D57" s="9" t="str">
        <f aca="false">IF($A57="","",IF(MONTH($A57)=3,DATE(YEAR($A57),4,30),DATE(YEAR($A57),MONTH($A57)+1,7)))</f>
        <v/>
      </c>
      <c r="E57" s="6"/>
      <c r="F57" s="8"/>
      <c r="G57" s="7"/>
      <c r="H57" s="7"/>
      <c r="I57" s="10" t="str">
        <f aca="false">IF($A57="","",IF($E57="","Pending deposit",IF($E57&lt;=$D57,"On time","Late - interest due")))</f>
        <v/>
      </c>
      <c r="J57" s="11" t="n">
        <f aca="false">IF(OR($A57="",$E57=""),0,IF($E57&lt;=$D57,0,ROUND($C57*0.015*((YEAR($E57)-YEAR($A57))*12+MONTH($E57)-MONTH($A57)+1),0)))</f>
        <v>0</v>
      </c>
      <c r="K57" s="11" t="str">
        <f aca="false">IF(OR($A57="",$F57=""),"",$C57-$F57)</f>
        <v/>
      </c>
    </row>
    <row r="58" customFormat="false" ht="15" hidden="false" customHeight="false" outlineLevel="0" collapsed="false">
      <c r="A58" s="6"/>
      <c r="B58" s="7"/>
      <c r="C58" s="8"/>
      <c r="D58" s="9" t="str">
        <f aca="false">IF($A58="","",IF(MONTH($A58)=3,DATE(YEAR($A58),4,30),DATE(YEAR($A58),MONTH($A58)+1,7)))</f>
        <v/>
      </c>
      <c r="E58" s="6"/>
      <c r="F58" s="8"/>
      <c r="G58" s="7"/>
      <c r="H58" s="7"/>
      <c r="I58" s="10" t="str">
        <f aca="false">IF($A58="","",IF($E58="","Pending deposit",IF($E58&lt;=$D58,"On time","Late - interest due")))</f>
        <v/>
      </c>
      <c r="J58" s="11" t="n">
        <f aca="false">IF(OR($A58="",$E58=""),0,IF($E58&lt;=$D58,0,ROUND($C58*0.015*((YEAR($E58)-YEAR($A58))*12+MONTH($E58)-MONTH($A58)+1),0)))</f>
        <v>0</v>
      </c>
      <c r="K58" s="11" t="str">
        <f aca="false">IF(OR($A58="",$F58=""),"",$C58-$F58)</f>
        <v/>
      </c>
    </row>
    <row r="59" customFormat="false" ht="15" hidden="false" customHeight="false" outlineLevel="0" collapsed="false">
      <c r="A59" s="6"/>
      <c r="B59" s="7"/>
      <c r="C59" s="8"/>
      <c r="D59" s="9" t="str">
        <f aca="false">IF($A59="","",IF(MONTH($A59)=3,DATE(YEAR($A59),4,30),DATE(YEAR($A59),MONTH($A59)+1,7)))</f>
        <v/>
      </c>
      <c r="E59" s="6"/>
      <c r="F59" s="8"/>
      <c r="G59" s="7"/>
      <c r="H59" s="7"/>
      <c r="I59" s="10" t="str">
        <f aca="false">IF($A59="","",IF($E59="","Pending deposit",IF($E59&lt;=$D59,"On time","Late - interest due")))</f>
        <v/>
      </c>
      <c r="J59" s="11" t="n">
        <f aca="false">IF(OR($A59="",$E59=""),0,IF($E59&lt;=$D59,0,ROUND($C59*0.015*((YEAR($E59)-YEAR($A59))*12+MONTH($E59)-MONTH($A59)+1),0)))</f>
        <v>0</v>
      </c>
      <c r="K59" s="11" t="str">
        <f aca="false">IF(OR($A59="",$F59=""),"",$C59-$F59)</f>
        <v/>
      </c>
    </row>
    <row r="60" customFormat="false" ht="15" hidden="false" customHeight="false" outlineLevel="0" collapsed="false">
      <c r="A60" s="6"/>
      <c r="B60" s="7"/>
      <c r="C60" s="8"/>
      <c r="D60" s="9" t="str">
        <f aca="false">IF($A60="","",IF(MONTH($A60)=3,DATE(YEAR($A60),4,30),DATE(YEAR($A60),MONTH($A60)+1,7)))</f>
        <v/>
      </c>
      <c r="E60" s="6"/>
      <c r="F60" s="8"/>
      <c r="G60" s="7"/>
      <c r="H60" s="7"/>
      <c r="I60" s="10" t="str">
        <f aca="false">IF($A60="","",IF($E60="","Pending deposit",IF($E60&lt;=$D60,"On time","Late - interest due")))</f>
        <v/>
      </c>
      <c r="J60" s="11" t="n">
        <f aca="false">IF(OR($A60="",$E60=""),0,IF($E60&lt;=$D60,0,ROUND($C60*0.015*((YEAR($E60)-YEAR($A60))*12+MONTH($E60)-MONTH($A60)+1),0)))</f>
        <v>0</v>
      </c>
      <c r="K60" s="11" t="str">
        <f aca="false">IF(OR($A60="",$F60=""),"",$C60-$F60)</f>
        <v/>
      </c>
    </row>
    <row r="61" customFormat="false" ht="15" hidden="false" customHeight="false" outlineLevel="0" collapsed="false">
      <c r="A61" s="6"/>
      <c r="B61" s="7"/>
      <c r="C61" s="8"/>
      <c r="D61" s="9" t="str">
        <f aca="false">IF($A61="","",IF(MONTH($A61)=3,DATE(YEAR($A61),4,30),DATE(YEAR($A61),MONTH($A61)+1,7)))</f>
        <v/>
      </c>
      <c r="E61" s="6"/>
      <c r="F61" s="8"/>
      <c r="G61" s="7"/>
      <c r="H61" s="7"/>
      <c r="I61" s="10" t="str">
        <f aca="false">IF($A61="","",IF($E61="","Pending deposit",IF($E61&lt;=$D61,"On time","Late - interest due")))</f>
        <v/>
      </c>
      <c r="J61" s="11" t="n">
        <f aca="false">IF(OR($A61="",$E61=""),0,IF($E61&lt;=$D61,0,ROUND($C61*0.015*((YEAR($E61)-YEAR($A61))*12+MONTH($E61)-MONTH($A61)+1),0)))</f>
        <v>0</v>
      </c>
      <c r="K61" s="11" t="str">
        <f aca="false">IF(OR($A61="",$F61=""),"",$C61-$F61)</f>
        <v/>
      </c>
    </row>
    <row r="62" customFormat="false" ht="15" hidden="false" customHeight="false" outlineLevel="0" collapsed="false">
      <c r="A62" s="6"/>
      <c r="B62" s="7"/>
      <c r="C62" s="8"/>
      <c r="D62" s="9" t="str">
        <f aca="false">IF($A62="","",IF(MONTH($A62)=3,DATE(YEAR($A62),4,30),DATE(YEAR($A62),MONTH($A62)+1,7)))</f>
        <v/>
      </c>
      <c r="E62" s="6"/>
      <c r="F62" s="8"/>
      <c r="G62" s="7"/>
      <c r="H62" s="7"/>
      <c r="I62" s="10" t="str">
        <f aca="false">IF($A62="","",IF($E62="","Pending deposit",IF($E62&lt;=$D62,"On time","Late - interest due")))</f>
        <v/>
      </c>
      <c r="J62" s="11" t="n">
        <f aca="false">IF(OR($A62="",$E62=""),0,IF($E62&lt;=$D62,0,ROUND($C62*0.015*((YEAR($E62)-YEAR($A62))*12+MONTH($E62)-MONTH($A62)+1),0)))</f>
        <v>0</v>
      </c>
      <c r="K62" s="11" t="str">
        <f aca="false">IF(OR($A62="",$F62=""),"",$C62-$F62)</f>
        <v/>
      </c>
    </row>
    <row r="63" customFormat="false" ht="15" hidden="false" customHeight="false" outlineLevel="0" collapsed="false">
      <c r="A63" s="6"/>
      <c r="B63" s="7"/>
      <c r="C63" s="8"/>
      <c r="D63" s="9" t="str">
        <f aca="false">IF($A63="","",IF(MONTH($A63)=3,DATE(YEAR($A63),4,30),DATE(YEAR($A63),MONTH($A63)+1,7)))</f>
        <v/>
      </c>
      <c r="E63" s="6"/>
      <c r="F63" s="8"/>
      <c r="G63" s="7"/>
      <c r="H63" s="7"/>
      <c r="I63" s="10" t="str">
        <f aca="false">IF($A63="","",IF($E63="","Pending deposit",IF($E63&lt;=$D63,"On time","Late - interest due")))</f>
        <v/>
      </c>
      <c r="J63" s="11" t="n">
        <f aca="false">IF(OR($A63="",$E63=""),0,IF($E63&lt;=$D63,0,ROUND($C63*0.015*((YEAR($E63)-YEAR($A63))*12+MONTH($E63)-MONTH($A63)+1),0)))</f>
        <v>0</v>
      </c>
      <c r="K63" s="11" t="str">
        <f aca="false">IF(OR($A63="",$F63=""),"",$C63-$F63)</f>
        <v/>
      </c>
    </row>
    <row r="64" customFormat="false" ht="15" hidden="false" customHeight="false" outlineLevel="0" collapsed="false">
      <c r="A64" s="6"/>
      <c r="B64" s="7"/>
      <c r="C64" s="8"/>
      <c r="D64" s="9" t="str">
        <f aca="false">IF($A64="","",IF(MONTH($A64)=3,DATE(YEAR($A64),4,30),DATE(YEAR($A64),MONTH($A64)+1,7)))</f>
        <v/>
      </c>
      <c r="E64" s="6"/>
      <c r="F64" s="8"/>
      <c r="G64" s="7"/>
      <c r="H64" s="7"/>
      <c r="I64" s="10" t="str">
        <f aca="false">IF($A64="","",IF($E64="","Pending deposit",IF($E64&lt;=$D64,"On time","Late - interest due")))</f>
        <v/>
      </c>
      <c r="J64" s="11" t="n">
        <f aca="false">IF(OR($A64="",$E64=""),0,IF($E64&lt;=$D64,0,ROUND($C64*0.015*((YEAR($E64)-YEAR($A64))*12+MONTH($E64)-MONTH($A64)+1),0)))</f>
        <v>0</v>
      </c>
      <c r="K64" s="11" t="str">
        <f aca="false">IF(OR($A64="",$F64=""),"",$C64-$F64)</f>
        <v/>
      </c>
    </row>
    <row r="65" customFormat="false" ht="15" hidden="false" customHeight="false" outlineLevel="0" collapsed="false">
      <c r="A65" s="6"/>
      <c r="B65" s="7"/>
      <c r="C65" s="8"/>
      <c r="D65" s="9" t="str">
        <f aca="false">IF($A65="","",IF(MONTH($A65)=3,DATE(YEAR($A65),4,30),DATE(YEAR($A65),MONTH($A65)+1,7)))</f>
        <v/>
      </c>
      <c r="E65" s="6"/>
      <c r="F65" s="8"/>
      <c r="G65" s="7"/>
      <c r="H65" s="7"/>
      <c r="I65" s="10" t="str">
        <f aca="false">IF($A65="","",IF($E65="","Pending deposit",IF($E65&lt;=$D65,"On time","Late - interest due")))</f>
        <v/>
      </c>
      <c r="J65" s="11" t="n">
        <f aca="false">IF(OR($A65="",$E65=""),0,IF($E65&lt;=$D65,0,ROUND($C65*0.015*((YEAR($E65)-YEAR($A65))*12+MONTH($E65)-MONTH($A65)+1),0)))</f>
        <v>0</v>
      </c>
      <c r="K65" s="11" t="str">
        <f aca="false">IF(OR($A65="",$F65=""),"",$C65-$F65)</f>
        <v/>
      </c>
    </row>
    <row r="66" customFormat="false" ht="15" hidden="false" customHeight="false" outlineLevel="0" collapsed="false">
      <c r="A66" s="6"/>
      <c r="B66" s="7"/>
      <c r="C66" s="8"/>
      <c r="D66" s="9" t="str">
        <f aca="false">IF($A66="","",IF(MONTH($A66)=3,DATE(YEAR($A66),4,30),DATE(YEAR($A66),MONTH($A66)+1,7)))</f>
        <v/>
      </c>
      <c r="E66" s="6"/>
      <c r="F66" s="8"/>
      <c r="G66" s="7"/>
      <c r="H66" s="7"/>
      <c r="I66" s="10" t="str">
        <f aca="false">IF($A66="","",IF($E66="","Pending deposit",IF($E66&lt;=$D66,"On time","Late - interest due")))</f>
        <v/>
      </c>
      <c r="J66" s="11" t="n">
        <f aca="false">IF(OR($A66="",$E66=""),0,IF($E66&lt;=$D66,0,ROUND($C66*0.015*((YEAR($E66)-YEAR($A66))*12+MONTH($E66)-MONTH($A66)+1),0)))</f>
        <v>0</v>
      </c>
      <c r="K66" s="11" t="str">
        <f aca="false">IF(OR($A66="",$F66=""),"",$C66-$F66)</f>
        <v/>
      </c>
    </row>
    <row r="67" customFormat="false" ht="15" hidden="false" customHeight="false" outlineLevel="0" collapsed="false">
      <c r="A67" s="6"/>
      <c r="B67" s="7"/>
      <c r="C67" s="8"/>
      <c r="D67" s="9" t="str">
        <f aca="false">IF($A67="","",IF(MONTH($A67)=3,DATE(YEAR($A67),4,30),DATE(YEAR($A67),MONTH($A67)+1,7)))</f>
        <v/>
      </c>
      <c r="E67" s="6"/>
      <c r="F67" s="8"/>
      <c r="G67" s="7"/>
      <c r="H67" s="7"/>
      <c r="I67" s="10" t="str">
        <f aca="false">IF($A67="","",IF($E67="","Pending deposit",IF($E67&lt;=$D67,"On time","Late - interest due")))</f>
        <v/>
      </c>
      <c r="J67" s="11" t="n">
        <f aca="false">IF(OR($A67="",$E67=""),0,IF($E67&lt;=$D67,0,ROUND($C67*0.015*((YEAR($E67)-YEAR($A67))*12+MONTH($E67)-MONTH($A67)+1),0)))</f>
        <v>0</v>
      </c>
      <c r="K67" s="11" t="str">
        <f aca="false">IF(OR($A67="",$F67=""),"",$C67-$F67)</f>
        <v/>
      </c>
    </row>
    <row r="68" customFormat="false" ht="15" hidden="false" customHeight="false" outlineLevel="0" collapsed="false">
      <c r="A68" s="6"/>
      <c r="B68" s="7"/>
      <c r="C68" s="8"/>
      <c r="D68" s="9" t="str">
        <f aca="false">IF($A68="","",IF(MONTH($A68)=3,DATE(YEAR($A68),4,30),DATE(YEAR($A68),MONTH($A68)+1,7)))</f>
        <v/>
      </c>
      <c r="E68" s="6"/>
      <c r="F68" s="8"/>
      <c r="G68" s="7"/>
      <c r="H68" s="7"/>
      <c r="I68" s="10" t="str">
        <f aca="false">IF($A68="","",IF($E68="","Pending deposit",IF($E68&lt;=$D68,"On time","Late - interest due")))</f>
        <v/>
      </c>
      <c r="J68" s="11" t="n">
        <f aca="false">IF(OR($A68="",$E68=""),0,IF($E68&lt;=$D68,0,ROUND($C68*0.015*((YEAR($E68)-YEAR($A68))*12+MONTH($E68)-MONTH($A68)+1),0)))</f>
        <v>0</v>
      </c>
      <c r="K68" s="11" t="str">
        <f aca="false">IF(OR($A68="",$F68=""),"",$C68-$F68)</f>
        <v/>
      </c>
    </row>
    <row r="69" customFormat="false" ht="15" hidden="false" customHeight="false" outlineLevel="0" collapsed="false">
      <c r="A69" s="6"/>
      <c r="B69" s="7"/>
      <c r="C69" s="8"/>
      <c r="D69" s="9" t="str">
        <f aca="false">IF($A69="","",IF(MONTH($A69)=3,DATE(YEAR($A69),4,30),DATE(YEAR($A69),MONTH($A69)+1,7)))</f>
        <v/>
      </c>
      <c r="E69" s="6"/>
      <c r="F69" s="8"/>
      <c r="G69" s="7"/>
      <c r="H69" s="7"/>
      <c r="I69" s="10" t="str">
        <f aca="false">IF($A69="","",IF($E69="","Pending deposit",IF($E69&lt;=$D69,"On time","Late - interest due")))</f>
        <v/>
      </c>
      <c r="J69" s="11" t="n">
        <f aca="false">IF(OR($A69="",$E69=""),0,IF($E69&lt;=$D69,0,ROUND($C69*0.015*((YEAR($E69)-YEAR($A69))*12+MONTH($E69)-MONTH($A69)+1),0)))</f>
        <v>0</v>
      </c>
      <c r="K69" s="11" t="str">
        <f aca="false">IF(OR($A69="",$F69=""),"",$C69-$F69)</f>
        <v/>
      </c>
    </row>
    <row r="70" customFormat="false" ht="15" hidden="false" customHeight="false" outlineLevel="0" collapsed="false">
      <c r="A70" s="6"/>
      <c r="B70" s="7"/>
      <c r="C70" s="8"/>
      <c r="D70" s="9" t="str">
        <f aca="false">IF($A70="","",IF(MONTH($A70)=3,DATE(YEAR($A70),4,30),DATE(YEAR($A70),MONTH($A70)+1,7)))</f>
        <v/>
      </c>
      <c r="E70" s="6"/>
      <c r="F70" s="8"/>
      <c r="G70" s="7"/>
      <c r="H70" s="7"/>
      <c r="I70" s="10" t="str">
        <f aca="false">IF($A70="","",IF($E70="","Pending deposit",IF($E70&lt;=$D70,"On time","Late - interest due")))</f>
        <v/>
      </c>
      <c r="J70" s="11" t="n">
        <f aca="false">IF(OR($A70="",$E70=""),0,IF($E70&lt;=$D70,0,ROUND($C70*0.015*((YEAR($E70)-YEAR($A70))*12+MONTH($E70)-MONTH($A70)+1),0)))</f>
        <v>0</v>
      </c>
      <c r="K70" s="11" t="str">
        <f aca="false">IF(OR($A70="",$F70=""),"",$C70-$F70)</f>
        <v/>
      </c>
    </row>
    <row r="71" customFormat="false" ht="15" hidden="false" customHeight="false" outlineLevel="0" collapsed="false">
      <c r="A71" s="6"/>
      <c r="B71" s="7"/>
      <c r="C71" s="8"/>
      <c r="D71" s="9" t="str">
        <f aca="false">IF($A71="","",IF(MONTH($A71)=3,DATE(YEAR($A71),4,30),DATE(YEAR($A71),MONTH($A71)+1,7)))</f>
        <v/>
      </c>
      <c r="E71" s="6"/>
      <c r="F71" s="8"/>
      <c r="G71" s="7"/>
      <c r="H71" s="7"/>
      <c r="I71" s="10" t="str">
        <f aca="false">IF($A71="","",IF($E71="","Pending deposit",IF($E71&lt;=$D71,"On time","Late - interest due")))</f>
        <v/>
      </c>
      <c r="J71" s="11" t="n">
        <f aca="false">IF(OR($A71="",$E71=""),0,IF($E71&lt;=$D71,0,ROUND($C71*0.015*((YEAR($E71)-YEAR($A71))*12+MONTH($E71)-MONTH($A71)+1),0)))</f>
        <v>0</v>
      </c>
      <c r="K71" s="11" t="str">
        <f aca="false">IF(OR($A71="",$F71=""),"",$C71-$F71)</f>
        <v/>
      </c>
    </row>
    <row r="72" customFormat="false" ht="15" hidden="false" customHeight="false" outlineLevel="0" collapsed="false">
      <c r="A72" s="6"/>
      <c r="B72" s="7"/>
      <c r="C72" s="8"/>
      <c r="D72" s="9" t="str">
        <f aca="false">IF($A72="","",IF(MONTH($A72)=3,DATE(YEAR($A72),4,30),DATE(YEAR($A72),MONTH($A72)+1,7)))</f>
        <v/>
      </c>
      <c r="E72" s="6"/>
      <c r="F72" s="8"/>
      <c r="G72" s="7"/>
      <c r="H72" s="7"/>
      <c r="I72" s="10" t="str">
        <f aca="false">IF($A72="","",IF($E72="","Pending deposit",IF($E72&lt;=$D72,"On time","Late - interest due")))</f>
        <v/>
      </c>
      <c r="J72" s="11" t="n">
        <f aca="false">IF(OR($A72="",$E72=""),0,IF($E72&lt;=$D72,0,ROUND($C72*0.015*((YEAR($E72)-YEAR($A72))*12+MONTH($E72)-MONTH($A72)+1),0)))</f>
        <v>0</v>
      </c>
      <c r="K72" s="11" t="str">
        <f aca="false">IF(OR($A72="",$F72=""),"",$C72-$F72)</f>
        <v/>
      </c>
    </row>
    <row r="73" customFormat="false" ht="15" hidden="false" customHeight="false" outlineLevel="0" collapsed="false">
      <c r="A73" s="6"/>
      <c r="B73" s="7"/>
      <c r="C73" s="8"/>
      <c r="D73" s="9" t="str">
        <f aca="false">IF($A73="","",IF(MONTH($A73)=3,DATE(YEAR($A73),4,30),DATE(YEAR($A73),MONTH($A73)+1,7)))</f>
        <v/>
      </c>
      <c r="E73" s="6"/>
      <c r="F73" s="8"/>
      <c r="G73" s="7"/>
      <c r="H73" s="7"/>
      <c r="I73" s="10" t="str">
        <f aca="false">IF($A73="","",IF($E73="","Pending deposit",IF($E73&lt;=$D73,"On time","Late - interest due")))</f>
        <v/>
      </c>
      <c r="J73" s="11" t="n">
        <f aca="false">IF(OR($A73="",$E73=""),0,IF($E73&lt;=$D73,0,ROUND($C73*0.015*((YEAR($E73)-YEAR($A73))*12+MONTH($E73)-MONTH($A73)+1),0)))</f>
        <v>0</v>
      </c>
      <c r="K73" s="11" t="str">
        <f aca="false">IF(OR($A73="",$F73=""),"",$C73-$F73)</f>
        <v/>
      </c>
    </row>
    <row r="74" customFormat="false" ht="15" hidden="false" customHeight="false" outlineLevel="0" collapsed="false">
      <c r="A74" s="6"/>
      <c r="B74" s="7"/>
      <c r="C74" s="8"/>
      <c r="D74" s="9" t="str">
        <f aca="false">IF($A74="","",IF(MONTH($A74)=3,DATE(YEAR($A74),4,30),DATE(YEAR($A74),MONTH($A74)+1,7)))</f>
        <v/>
      </c>
      <c r="E74" s="6"/>
      <c r="F74" s="8"/>
      <c r="G74" s="7"/>
      <c r="H74" s="7"/>
      <c r="I74" s="10" t="str">
        <f aca="false">IF($A74="","",IF($E74="","Pending deposit",IF($E74&lt;=$D74,"On time","Late - interest due")))</f>
        <v/>
      </c>
      <c r="J74" s="11" t="n">
        <f aca="false">IF(OR($A74="",$E74=""),0,IF($E74&lt;=$D74,0,ROUND($C74*0.015*((YEAR($E74)-YEAR($A74))*12+MONTH($E74)-MONTH($A74)+1),0)))</f>
        <v>0</v>
      </c>
      <c r="K74" s="11" t="str">
        <f aca="false">IF(OR($A74="",$F74=""),"",$C74-$F74)</f>
        <v/>
      </c>
    </row>
    <row r="75" customFormat="false" ht="15" hidden="false" customHeight="false" outlineLevel="0" collapsed="false">
      <c r="A75" s="6"/>
      <c r="B75" s="7"/>
      <c r="C75" s="8"/>
      <c r="D75" s="9" t="str">
        <f aca="false">IF($A75="","",IF(MONTH($A75)=3,DATE(YEAR($A75),4,30),DATE(YEAR($A75),MONTH($A75)+1,7)))</f>
        <v/>
      </c>
      <c r="E75" s="6"/>
      <c r="F75" s="8"/>
      <c r="G75" s="7"/>
      <c r="H75" s="7"/>
      <c r="I75" s="10" t="str">
        <f aca="false">IF($A75="","",IF($E75="","Pending deposit",IF($E75&lt;=$D75,"On time","Late - interest due")))</f>
        <v/>
      </c>
      <c r="J75" s="11" t="n">
        <f aca="false">IF(OR($A75="",$E75=""),0,IF($E75&lt;=$D75,0,ROUND($C75*0.015*((YEAR($E75)-YEAR($A75))*12+MONTH($E75)-MONTH($A75)+1),0)))</f>
        <v>0</v>
      </c>
      <c r="K75" s="11" t="str">
        <f aca="false">IF(OR($A75="",$F75=""),"",$C75-$F75)</f>
        <v/>
      </c>
    </row>
    <row r="76" customFormat="false" ht="15" hidden="false" customHeight="false" outlineLevel="0" collapsed="false">
      <c r="A76" s="6"/>
      <c r="B76" s="7"/>
      <c r="C76" s="8"/>
      <c r="D76" s="9" t="str">
        <f aca="false">IF($A76="","",IF(MONTH($A76)=3,DATE(YEAR($A76),4,30),DATE(YEAR($A76),MONTH($A76)+1,7)))</f>
        <v/>
      </c>
      <c r="E76" s="6"/>
      <c r="F76" s="8"/>
      <c r="G76" s="7"/>
      <c r="H76" s="7"/>
      <c r="I76" s="10" t="str">
        <f aca="false">IF($A76="","",IF($E76="","Pending deposit",IF($E76&lt;=$D76,"On time","Late - interest due")))</f>
        <v/>
      </c>
      <c r="J76" s="11" t="n">
        <f aca="false">IF(OR($A76="",$E76=""),0,IF($E76&lt;=$D76,0,ROUND($C76*0.015*((YEAR($E76)-YEAR($A76))*12+MONTH($E76)-MONTH($A76)+1),0)))</f>
        <v>0</v>
      </c>
      <c r="K76" s="11" t="str">
        <f aca="false">IF(OR($A76="",$F76=""),"",$C76-$F76)</f>
        <v/>
      </c>
    </row>
    <row r="77" customFormat="false" ht="15" hidden="false" customHeight="false" outlineLevel="0" collapsed="false">
      <c r="A77" s="6"/>
      <c r="B77" s="7"/>
      <c r="C77" s="8"/>
      <c r="D77" s="9" t="str">
        <f aca="false">IF($A77="","",IF(MONTH($A77)=3,DATE(YEAR($A77),4,30),DATE(YEAR($A77),MONTH($A77)+1,7)))</f>
        <v/>
      </c>
      <c r="E77" s="6"/>
      <c r="F77" s="8"/>
      <c r="G77" s="7"/>
      <c r="H77" s="7"/>
      <c r="I77" s="10" t="str">
        <f aca="false">IF($A77="","",IF($E77="","Pending deposit",IF($E77&lt;=$D77,"On time","Late - interest due")))</f>
        <v/>
      </c>
      <c r="J77" s="11" t="n">
        <f aca="false">IF(OR($A77="",$E77=""),0,IF($E77&lt;=$D77,0,ROUND($C77*0.015*((YEAR($E77)-YEAR($A77))*12+MONTH($E77)-MONTH($A77)+1),0)))</f>
        <v>0</v>
      </c>
      <c r="K77" s="11" t="str">
        <f aca="false">IF(OR($A77="",$F77=""),"",$C77-$F77)</f>
        <v/>
      </c>
    </row>
    <row r="78" customFormat="false" ht="15" hidden="false" customHeight="false" outlineLevel="0" collapsed="false">
      <c r="A78" s="6"/>
      <c r="B78" s="7"/>
      <c r="C78" s="8"/>
      <c r="D78" s="9" t="str">
        <f aca="false">IF($A78="","",IF(MONTH($A78)=3,DATE(YEAR($A78),4,30),DATE(YEAR($A78),MONTH($A78)+1,7)))</f>
        <v/>
      </c>
      <c r="E78" s="6"/>
      <c r="F78" s="8"/>
      <c r="G78" s="7"/>
      <c r="H78" s="7"/>
      <c r="I78" s="10" t="str">
        <f aca="false">IF($A78="","",IF($E78="","Pending deposit",IF($E78&lt;=$D78,"On time","Late - interest due")))</f>
        <v/>
      </c>
      <c r="J78" s="11" t="n">
        <f aca="false">IF(OR($A78="",$E78=""),0,IF($E78&lt;=$D78,0,ROUND($C78*0.015*((YEAR($E78)-YEAR($A78))*12+MONTH($E78)-MONTH($A78)+1),0)))</f>
        <v>0</v>
      </c>
      <c r="K78" s="11" t="str">
        <f aca="false">IF(OR($A78="",$F78=""),"",$C78-$F78)</f>
        <v/>
      </c>
    </row>
    <row r="79" customFormat="false" ht="15" hidden="false" customHeight="false" outlineLevel="0" collapsed="false">
      <c r="A79" s="6"/>
      <c r="B79" s="7"/>
      <c r="C79" s="8"/>
      <c r="D79" s="9" t="str">
        <f aca="false">IF($A79="","",IF(MONTH($A79)=3,DATE(YEAR($A79),4,30),DATE(YEAR($A79),MONTH($A79)+1,7)))</f>
        <v/>
      </c>
      <c r="E79" s="6"/>
      <c r="F79" s="8"/>
      <c r="G79" s="7"/>
      <c r="H79" s="7"/>
      <c r="I79" s="10" t="str">
        <f aca="false">IF($A79="","",IF($E79="","Pending deposit",IF($E79&lt;=$D79,"On time","Late - interest due")))</f>
        <v/>
      </c>
      <c r="J79" s="11" t="n">
        <f aca="false">IF(OR($A79="",$E79=""),0,IF($E79&lt;=$D79,0,ROUND($C79*0.015*((YEAR($E79)-YEAR($A79))*12+MONTH($E79)-MONTH($A79)+1),0)))</f>
        <v>0</v>
      </c>
      <c r="K79" s="11" t="str">
        <f aca="false">IF(OR($A79="",$F79=""),"",$C79-$F79)</f>
        <v/>
      </c>
    </row>
    <row r="80" customFormat="false" ht="15" hidden="false" customHeight="false" outlineLevel="0" collapsed="false">
      <c r="A80" s="6"/>
      <c r="B80" s="7"/>
      <c r="C80" s="8"/>
      <c r="D80" s="9" t="str">
        <f aca="false">IF($A80="","",IF(MONTH($A80)=3,DATE(YEAR($A80),4,30),DATE(YEAR($A80),MONTH($A80)+1,7)))</f>
        <v/>
      </c>
      <c r="E80" s="6"/>
      <c r="F80" s="8"/>
      <c r="G80" s="7"/>
      <c r="H80" s="7"/>
      <c r="I80" s="10" t="str">
        <f aca="false">IF($A80="","",IF($E80="","Pending deposit",IF($E80&lt;=$D80,"On time","Late - interest due")))</f>
        <v/>
      </c>
      <c r="J80" s="11" t="n">
        <f aca="false">IF(OR($A80="",$E80=""),0,IF($E80&lt;=$D80,0,ROUND($C80*0.015*((YEAR($E80)-YEAR($A80))*12+MONTH($E80)-MONTH($A80)+1),0)))</f>
        <v>0</v>
      </c>
      <c r="K80" s="11" t="str">
        <f aca="false">IF(OR($A80="",$F80=""),"",$C80-$F80)</f>
        <v/>
      </c>
    </row>
    <row r="81" customFormat="false" ht="15" hidden="false" customHeight="false" outlineLevel="0" collapsed="false">
      <c r="A81" s="6"/>
      <c r="B81" s="7"/>
      <c r="C81" s="8"/>
      <c r="D81" s="9" t="str">
        <f aca="false">IF($A81="","",IF(MONTH($A81)=3,DATE(YEAR($A81),4,30),DATE(YEAR($A81),MONTH($A81)+1,7)))</f>
        <v/>
      </c>
      <c r="E81" s="6"/>
      <c r="F81" s="8"/>
      <c r="G81" s="7"/>
      <c r="H81" s="7"/>
      <c r="I81" s="10" t="str">
        <f aca="false">IF($A81="","",IF($E81="","Pending deposit",IF($E81&lt;=$D81,"On time","Late - interest due")))</f>
        <v/>
      </c>
      <c r="J81" s="11" t="n">
        <f aca="false">IF(OR($A81="",$E81=""),0,IF($E81&lt;=$D81,0,ROUND($C81*0.015*((YEAR($E81)-YEAR($A81))*12+MONTH($E81)-MONTH($A81)+1),0)))</f>
        <v>0</v>
      </c>
      <c r="K81" s="11" t="str">
        <f aca="false">IF(OR($A81="",$F81=""),"",$C81-$F81)</f>
        <v/>
      </c>
    </row>
    <row r="82" customFormat="false" ht="15" hidden="false" customHeight="false" outlineLevel="0" collapsed="false">
      <c r="A82" s="6"/>
      <c r="B82" s="7"/>
      <c r="C82" s="8"/>
      <c r="D82" s="9" t="str">
        <f aca="false">IF($A82="","",IF(MONTH($A82)=3,DATE(YEAR($A82),4,30),DATE(YEAR($A82),MONTH($A82)+1,7)))</f>
        <v/>
      </c>
      <c r="E82" s="6"/>
      <c r="F82" s="8"/>
      <c r="G82" s="7"/>
      <c r="H82" s="7"/>
      <c r="I82" s="10" t="str">
        <f aca="false">IF($A82="","",IF($E82="","Pending deposit",IF($E82&lt;=$D82,"On time","Late - interest due")))</f>
        <v/>
      </c>
      <c r="J82" s="11" t="n">
        <f aca="false">IF(OR($A82="",$E82=""),0,IF($E82&lt;=$D82,0,ROUND($C82*0.015*((YEAR($E82)-YEAR($A82))*12+MONTH($E82)-MONTH($A82)+1),0)))</f>
        <v>0</v>
      </c>
      <c r="K82" s="11" t="str">
        <f aca="false">IF(OR($A82="",$F82=""),"",$C82-$F82)</f>
        <v/>
      </c>
    </row>
    <row r="83" customFormat="false" ht="15" hidden="false" customHeight="false" outlineLevel="0" collapsed="false">
      <c r="A83" s="6"/>
      <c r="B83" s="7"/>
      <c r="C83" s="8"/>
      <c r="D83" s="9" t="str">
        <f aca="false">IF($A83="","",IF(MONTH($A83)=3,DATE(YEAR($A83),4,30),DATE(YEAR($A83),MONTH($A83)+1,7)))</f>
        <v/>
      </c>
      <c r="E83" s="6"/>
      <c r="F83" s="8"/>
      <c r="G83" s="7"/>
      <c r="H83" s="7"/>
      <c r="I83" s="10" t="str">
        <f aca="false">IF($A83="","",IF($E83="","Pending deposit",IF($E83&lt;=$D83,"On time","Late - interest due")))</f>
        <v/>
      </c>
      <c r="J83" s="11" t="n">
        <f aca="false">IF(OR($A83="",$E83=""),0,IF($E83&lt;=$D83,0,ROUND($C83*0.015*((YEAR($E83)-YEAR($A83))*12+MONTH($E83)-MONTH($A83)+1),0)))</f>
        <v>0</v>
      </c>
      <c r="K83" s="11" t="str">
        <f aca="false">IF(OR($A83="",$F83=""),"",$C83-$F83)</f>
        <v/>
      </c>
    </row>
    <row r="84" customFormat="false" ht="15" hidden="false" customHeight="false" outlineLevel="0" collapsed="false">
      <c r="A84" s="6"/>
      <c r="B84" s="7"/>
      <c r="C84" s="8"/>
      <c r="D84" s="9" t="str">
        <f aca="false">IF($A84="","",IF(MONTH($A84)=3,DATE(YEAR($A84),4,30),DATE(YEAR($A84),MONTH($A84)+1,7)))</f>
        <v/>
      </c>
      <c r="E84" s="6"/>
      <c r="F84" s="8"/>
      <c r="G84" s="7"/>
      <c r="H84" s="7"/>
      <c r="I84" s="10" t="str">
        <f aca="false">IF($A84="","",IF($E84="","Pending deposit",IF($E84&lt;=$D84,"On time","Late - interest due")))</f>
        <v/>
      </c>
      <c r="J84" s="11" t="n">
        <f aca="false">IF(OR($A84="",$E84=""),0,IF($E84&lt;=$D84,0,ROUND($C84*0.015*((YEAR($E84)-YEAR($A84))*12+MONTH($E84)-MONTH($A84)+1),0)))</f>
        <v>0</v>
      </c>
      <c r="K84" s="11" t="str">
        <f aca="false">IF(OR($A84="",$F84=""),"",$C84-$F84)</f>
        <v/>
      </c>
    </row>
    <row r="85" customFormat="false" ht="15" hidden="false" customHeight="false" outlineLevel="0" collapsed="false">
      <c r="A85" s="6"/>
      <c r="B85" s="7"/>
      <c r="C85" s="8"/>
      <c r="D85" s="9" t="str">
        <f aca="false">IF($A85="","",IF(MONTH($A85)=3,DATE(YEAR($A85),4,30),DATE(YEAR($A85),MONTH($A85)+1,7)))</f>
        <v/>
      </c>
      <c r="E85" s="6"/>
      <c r="F85" s="8"/>
      <c r="G85" s="7"/>
      <c r="H85" s="7"/>
      <c r="I85" s="10" t="str">
        <f aca="false">IF($A85="","",IF($E85="","Pending deposit",IF($E85&lt;=$D85,"On time","Late - interest due")))</f>
        <v/>
      </c>
      <c r="J85" s="11" t="n">
        <f aca="false">IF(OR($A85="",$E85=""),0,IF($E85&lt;=$D85,0,ROUND($C85*0.015*((YEAR($E85)-YEAR($A85))*12+MONTH($E85)-MONTH($A85)+1),0)))</f>
        <v>0</v>
      </c>
      <c r="K85" s="11" t="str">
        <f aca="false">IF(OR($A85="",$F85=""),"",$C85-$F85)</f>
        <v/>
      </c>
    </row>
    <row r="86" customFormat="false" ht="15" hidden="false" customHeight="false" outlineLevel="0" collapsed="false">
      <c r="A86" s="6"/>
      <c r="B86" s="7"/>
      <c r="C86" s="8"/>
      <c r="D86" s="9" t="str">
        <f aca="false">IF($A86="","",IF(MONTH($A86)=3,DATE(YEAR($A86),4,30),DATE(YEAR($A86),MONTH($A86)+1,7)))</f>
        <v/>
      </c>
      <c r="E86" s="6"/>
      <c r="F86" s="8"/>
      <c r="G86" s="7"/>
      <c r="H86" s="7"/>
      <c r="I86" s="10" t="str">
        <f aca="false">IF($A86="","",IF($E86="","Pending deposit",IF($E86&lt;=$D86,"On time","Late - interest due")))</f>
        <v/>
      </c>
      <c r="J86" s="11" t="n">
        <f aca="false">IF(OR($A86="",$E86=""),0,IF($E86&lt;=$D86,0,ROUND($C86*0.015*((YEAR($E86)-YEAR($A86))*12+MONTH($E86)-MONTH($A86)+1),0)))</f>
        <v>0</v>
      </c>
      <c r="K86" s="11" t="str">
        <f aca="false">IF(OR($A86="",$F86=""),"",$C86-$F86)</f>
        <v/>
      </c>
    </row>
    <row r="87" customFormat="false" ht="15" hidden="false" customHeight="false" outlineLevel="0" collapsed="false">
      <c r="A87" s="6"/>
      <c r="B87" s="7"/>
      <c r="C87" s="8"/>
      <c r="D87" s="9" t="str">
        <f aca="false">IF($A87="","",IF(MONTH($A87)=3,DATE(YEAR($A87),4,30),DATE(YEAR($A87),MONTH($A87)+1,7)))</f>
        <v/>
      </c>
      <c r="E87" s="6"/>
      <c r="F87" s="8"/>
      <c r="G87" s="7"/>
      <c r="H87" s="7"/>
      <c r="I87" s="10" t="str">
        <f aca="false">IF($A87="","",IF($E87="","Pending deposit",IF($E87&lt;=$D87,"On time","Late - interest due")))</f>
        <v/>
      </c>
      <c r="J87" s="11" t="n">
        <f aca="false">IF(OR($A87="",$E87=""),0,IF($E87&lt;=$D87,0,ROUND($C87*0.015*((YEAR($E87)-YEAR($A87))*12+MONTH($E87)-MONTH($A87)+1),0)))</f>
        <v>0</v>
      </c>
      <c r="K87" s="11" t="str">
        <f aca="false">IF(OR($A87="",$F87=""),"",$C87-$F87)</f>
        <v/>
      </c>
    </row>
    <row r="88" customFormat="false" ht="15" hidden="false" customHeight="false" outlineLevel="0" collapsed="false">
      <c r="A88" s="6"/>
      <c r="B88" s="7"/>
      <c r="C88" s="8"/>
      <c r="D88" s="9" t="str">
        <f aca="false">IF($A88="","",IF(MONTH($A88)=3,DATE(YEAR($A88),4,30),DATE(YEAR($A88),MONTH($A88)+1,7)))</f>
        <v/>
      </c>
      <c r="E88" s="6"/>
      <c r="F88" s="8"/>
      <c r="G88" s="7"/>
      <c r="H88" s="7"/>
      <c r="I88" s="10" t="str">
        <f aca="false">IF($A88="","",IF($E88="","Pending deposit",IF($E88&lt;=$D88,"On time","Late - interest due")))</f>
        <v/>
      </c>
      <c r="J88" s="11" t="n">
        <f aca="false">IF(OR($A88="",$E88=""),0,IF($E88&lt;=$D88,0,ROUND($C88*0.015*((YEAR($E88)-YEAR($A88))*12+MONTH($E88)-MONTH($A88)+1),0)))</f>
        <v>0</v>
      </c>
      <c r="K88" s="11" t="str">
        <f aca="false">IF(OR($A88="",$F88=""),"",$C88-$F88)</f>
        <v/>
      </c>
    </row>
    <row r="89" customFormat="false" ht="15" hidden="false" customHeight="false" outlineLevel="0" collapsed="false">
      <c r="A89" s="6"/>
      <c r="B89" s="7"/>
      <c r="C89" s="8"/>
      <c r="D89" s="9" t="str">
        <f aca="false">IF($A89="","",IF(MONTH($A89)=3,DATE(YEAR($A89),4,30),DATE(YEAR($A89),MONTH($A89)+1,7)))</f>
        <v/>
      </c>
      <c r="E89" s="6"/>
      <c r="F89" s="8"/>
      <c r="G89" s="7"/>
      <c r="H89" s="7"/>
      <c r="I89" s="10" t="str">
        <f aca="false">IF($A89="","",IF($E89="","Pending deposit",IF($E89&lt;=$D89,"On time","Late - interest due")))</f>
        <v/>
      </c>
      <c r="J89" s="11" t="n">
        <f aca="false">IF(OR($A89="",$E89=""),0,IF($E89&lt;=$D89,0,ROUND($C89*0.015*((YEAR($E89)-YEAR($A89))*12+MONTH($E89)-MONTH($A89)+1),0)))</f>
        <v>0</v>
      </c>
      <c r="K89" s="11" t="str">
        <f aca="false">IF(OR($A89="",$F89=""),"",$C89-$F89)</f>
        <v/>
      </c>
    </row>
    <row r="90" customFormat="false" ht="15" hidden="false" customHeight="false" outlineLevel="0" collapsed="false">
      <c r="A90" s="6"/>
      <c r="B90" s="7"/>
      <c r="C90" s="8"/>
      <c r="D90" s="9" t="str">
        <f aca="false">IF($A90="","",IF(MONTH($A90)=3,DATE(YEAR($A90),4,30),DATE(YEAR($A90),MONTH($A90)+1,7)))</f>
        <v/>
      </c>
      <c r="E90" s="6"/>
      <c r="F90" s="8"/>
      <c r="G90" s="7"/>
      <c r="H90" s="7"/>
      <c r="I90" s="10" t="str">
        <f aca="false">IF($A90="","",IF($E90="","Pending deposit",IF($E90&lt;=$D90,"On time","Late - interest due")))</f>
        <v/>
      </c>
      <c r="J90" s="11" t="n">
        <f aca="false">IF(OR($A90="",$E90=""),0,IF($E90&lt;=$D90,0,ROUND($C90*0.015*((YEAR($E90)-YEAR($A90))*12+MONTH($E90)-MONTH($A90)+1),0)))</f>
        <v>0</v>
      </c>
      <c r="K90" s="11" t="str">
        <f aca="false">IF(OR($A90="",$F90=""),"",$C90-$F90)</f>
        <v/>
      </c>
    </row>
    <row r="91" customFormat="false" ht="15" hidden="false" customHeight="false" outlineLevel="0" collapsed="false">
      <c r="A91" s="6"/>
      <c r="B91" s="7"/>
      <c r="C91" s="8"/>
      <c r="D91" s="9" t="str">
        <f aca="false">IF($A91="","",IF(MONTH($A91)=3,DATE(YEAR($A91),4,30),DATE(YEAR($A91),MONTH($A91)+1,7)))</f>
        <v/>
      </c>
      <c r="E91" s="6"/>
      <c r="F91" s="8"/>
      <c r="G91" s="7"/>
      <c r="H91" s="7"/>
      <c r="I91" s="10" t="str">
        <f aca="false">IF($A91="","",IF($E91="","Pending deposit",IF($E91&lt;=$D91,"On time","Late - interest due")))</f>
        <v/>
      </c>
      <c r="J91" s="11" t="n">
        <f aca="false">IF(OR($A91="",$E91=""),0,IF($E91&lt;=$D91,0,ROUND($C91*0.015*((YEAR($E91)-YEAR($A91))*12+MONTH($E91)-MONTH($A91)+1),0)))</f>
        <v>0</v>
      </c>
      <c r="K91" s="11" t="str">
        <f aca="false">IF(OR($A91="",$F91=""),"",$C91-$F91)</f>
        <v/>
      </c>
    </row>
    <row r="92" customFormat="false" ht="15" hidden="false" customHeight="false" outlineLevel="0" collapsed="false">
      <c r="A92" s="6"/>
      <c r="B92" s="7"/>
      <c r="C92" s="8"/>
      <c r="D92" s="9" t="str">
        <f aca="false">IF($A92="","",IF(MONTH($A92)=3,DATE(YEAR($A92),4,30),DATE(YEAR($A92),MONTH($A92)+1,7)))</f>
        <v/>
      </c>
      <c r="E92" s="6"/>
      <c r="F92" s="8"/>
      <c r="G92" s="7"/>
      <c r="H92" s="7"/>
      <c r="I92" s="10" t="str">
        <f aca="false">IF($A92="","",IF($E92="","Pending deposit",IF($E92&lt;=$D92,"On time","Late - interest due")))</f>
        <v/>
      </c>
      <c r="J92" s="11" t="n">
        <f aca="false">IF(OR($A92="",$E92=""),0,IF($E92&lt;=$D92,0,ROUND($C92*0.015*((YEAR($E92)-YEAR($A92))*12+MONTH($E92)-MONTH($A92)+1),0)))</f>
        <v>0</v>
      </c>
      <c r="K92" s="11" t="str">
        <f aca="false">IF(OR($A92="",$F92=""),"",$C92-$F92)</f>
        <v/>
      </c>
    </row>
    <row r="93" customFormat="false" ht="15" hidden="false" customHeight="false" outlineLevel="0" collapsed="false">
      <c r="A93" s="6"/>
      <c r="B93" s="7"/>
      <c r="C93" s="8"/>
      <c r="D93" s="9" t="str">
        <f aca="false">IF($A93="","",IF(MONTH($A93)=3,DATE(YEAR($A93),4,30),DATE(YEAR($A93),MONTH($A93)+1,7)))</f>
        <v/>
      </c>
      <c r="E93" s="6"/>
      <c r="F93" s="8"/>
      <c r="G93" s="7"/>
      <c r="H93" s="7"/>
      <c r="I93" s="10" t="str">
        <f aca="false">IF($A93="","",IF($E93="","Pending deposit",IF($E93&lt;=$D93,"On time","Late - interest due")))</f>
        <v/>
      </c>
      <c r="J93" s="11" t="n">
        <f aca="false">IF(OR($A93="",$E93=""),0,IF($E93&lt;=$D93,0,ROUND($C93*0.015*((YEAR($E93)-YEAR($A93))*12+MONTH($E93)-MONTH($A93)+1),0)))</f>
        <v>0</v>
      </c>
      <c r="K93" s="11" t="str">
        <f aca="false">IF(OR($A93="",$F93=""),"",$C93-$F93)</f>
        <v/>
      </c>
    </row>
    <row r="94" customFormat="false" ht="15" hidden="false" customHeight="false" outlineLevel="0" collapsed="false">
      <c r="A94" s="6"/>
      <c r="B94" s="7"/>
      <c r="C94" s="8"/>
      <c r="D94" s="9" t="str">
        <f aca="false">IF($A94="","",IF(MONTH($A94)=3,DATE(YEAR($A94),4,30),DATE(YEAR($A94),MONTH($A94)+1,7)))</f>
        <v/>
      </c>
      <c r="E94" s="6"/>
      <c r="F94" s="8"/>
      <c r="G94" s="7"/>
      <c r="H94" s="7"/>
      <c r="I94" s="10" t="str">
        <f aca="false">IF($A94="","",IF($E94="","Pending deposit",IF($E94&lt;=$D94,"On time","Late - interest due")))</f>
        <v/>
      </c>
      <c r="J94" s="11" t="n">
        <f aca="false">IF(OR($A94="",$E94=""),0,IF($E94&lt;=$D94,0,ROUND($C94*0.015*((YEAR($E94)-YEAR($A94))*12+MONTH($E94)-MONTH($A94)+1),0)))</f>
        <v>0</v>
      </c>
      <c r="K94" s="11" t="str">
        <f aca="false">IF(OR($A94="",$F94=""),"",$C94-$F94)</f>
        <v/>
      </c>
    </row>
    <row r="95" customFormat="false" ht="15" hidden="false" customHeight="false" outlineLevel="0" collapsed="false">
      <c r="A95" s="6"/>
      <c r="B95" s="7"/>
      <c r="C95" s="8"/>
      <c r="D95" s="9" t="str">
        <f aca="false">IF($A95="","",IF(MONTH($A95)=3,DATE(YEAR($A95),4,30),DATE(YEAR($A95),MONTH($A95)+1,7)))</f>
        <v/>
      </c>
      <c r="E95" s="6"/>
      <c r="F95" s="8"/>
      <c r="G95" s="7"/>
      <c r="H95" s="7"/>
      <c r="I95" s="10" t="str">
        <f aca="false">IF($A95="","",IF($E95="","Pending deposit",IF($E95&lt;=$D95,"On time","Late - interest due")))</f>
        <v/>
      </c>
      <c r="J95" s="11" t="n">
        <f aca="false">IF(OR($A95="",$E95=""),0,IF($E95&lt;=$D95,0,ROUND($C95*0.015*((YEAR($E95)-YEAR($A95))*12+MONTH($E95)-MONTH($A95)+1),0)))</f>
        <v>0</v>
      </c>
      <c r="K95" s="11" t="str">
        <f aca="false">IF(OR($A95="",$F95=""),"",$C95-$F95)</f>
        <v/>
      </c>
    </row>
    <row r="96" customFormat="false" ht="15" hidden="false" customHeight="false" outlineLevel="0" collapsed="false">
      <c r="A96" s="6"/>
      <c r="B96" s="7"/>
      <c r="C96" s="8"/>
      <c r="D96" s="9" t="str">
        <f aca="false">IF($A96="","",IF(MONTH($A96)=3,DATE(YEAR($A96),4,30),DATE(YEAR($A96),MONTH($A96)+1,7)))</f>
        <v/>
      </c>
      <c r="E96" s="6"/>
      <c r="F96" s="8"/>
      <c r="G96" s="7"/>
      <c r="H96" s="7"/>
      <c r="I96" s="10" t="str">
        <f aca="false">IF($A96="","",IF($E96="","Pending deposit",IF($E96&lt;=$D96,"On time","Late - interest due")))</f>
        <v/>
      </c>
      <c r="J96" s="11" t="n">
        <f aca="false">IF(OR($A96="",$E96=""),0,IF($E96&lt;=$D96,0,ROUND($C96*0.015*((YEAR($E96)-YEAR($A96))*12+MONTH($E96)-MONTH($A96)+1),0)))</f>
        <v>0</v>
      </c>
      <c r="K96" s="11" t="str">
        <f aca="false">IF(OR($A96="",$F96=""),"",$C96-$F96)</f>
        <v/>
      </c>
    </row>
    <row r="97" customFormat="false" ht="15" hidden="false" customHeight="false" outlineLevel="0" collapsed="false">
      <c r="A97" s="6"/>
      <c r="B97" s="7"/>
      <c r="C97" s="8"/>
      <c r="D97" s="9" t="str">
        <f aca="false">IF($A97="","",IF(MONTH($A97)=3,DATE(YEAR($A97),4,30),DATE(YEAR($A97),MONTH($A97)+1,7)))</f>
        <v/>
      </c>
      <c r="E97" s="6"/>
      <c r="F97" s="8"/>
      <c r="G97" s="7"/>
      <c r="H97" s="7"/>
      <c r="I97" s="10" t="str">
        <f aca="false">IF($A97="","",IF($E97="","Pending deposit",IF($E97&lt;=$D97,"On time","Late - interest due")))</f>
        <v/>
      </c>
      <c r="J97" s="11" t="n">
        <f aca="false">IF(OR($A97="",$E97=""),0,IF($E97&lt;=$D97,0,ROUND($C97*0.015*((YEAR($E97)-YEAR($A97))*12+MONTH($E97)-MONTH($A97)+1),0)))</f>
        <v>0</v>
      </c>
      <c r="K97" s="11" t="str">
        <f aca="false">IF(OR($A97="",$F97=""),"",$C97-$F97)</f>
        <v/>
      </c>
    </row>
    <row r="98" customFormat="false" ht="15" hidden="false" customHeight="false" outlineLevel="0" collapsed="false">
      <c r="A98" s="6"/>
      <c r="B98" s="7"/>
      <c r="C98" s="8"/>
      <c r="D98" s="9" t="str">
        <f aca="false">IF($A98="","",IF(MONTH($A98)=3,DATE(YEAR($A98),4,30),DATE(YEAR($A98),MONTH($A98)+1,7)))</f>
        <v/>
      </c>
      <c r="E98" s="6"/>
      <c r="F98" s="8"/>
      <c r="G98" s="7"/>
      <c r="H98" s="7"/>
      <c r="I98" s="10" t="str">
        <f aca="false">IF($A98="","",IF($E98="","Pending deposit",IF($E98&lt;=$D98,"On time","Late - interest due")))</f>
        <v/>
      </c>
      <c r="J98" s="11" t="n">
        <f aca="false">IF(OR($A98="",$E98=""),0,IF($E98&lt;=$D98,0,ROUND($C98*0.015*((YEAR($E98)-YEAR($A98))*12+MONTH($E98)-MONTH($A98)+1),0)))</f>
        <v>0</v>
      </c>
      <c r="K98" s="11" t="str">
        <f aca="false">IF(OR($A98="",$F98=""),"",$C98-$F98)</f>
        <v/>
      </c>
    </row>
    <row r="99" customFormat="false" ht="15" hidden="false" customHeight="false" outlineLevel="0" collapsed="false">
      <c r="A99" s="6"/>
      <c r="B99" s="7"/>
      <c r="C99" s="8"/>
      <c r="D99" s="9" t="str">
        <f aca="false">IF($A99="","",IF(MONTH($A99)=3,DATE(YEAR($A99),4,30),DATE(YEAR($A99),MONTH($A99)+1,7)))</f>
        <v/>
      </c>
      <c r="E99" s="6"/>
      <c r="F99" s="8"/>
      <c r="G99" s="7"/>
      <c r="H99" s="7"/>
      <c r="I99" s="10" t="str">
        <f aca="false">IF($A99="","",IF($E99="","Pending deposit",IF($E99&lt;=$D99,"On time","Late - interest due")))</f>
        <v/>
      </c>
      <c r="J99" s="11" t="n">
        <f aca="false">IF(OR($A99="",$E99=""),0,IF($E99&lt;=$D99,0,ROUND($C99*0.015*((YEAR($E99)-YEAR($A99))*12+MONTH($E99)-MONTH($A99)+1),0)))</f>
        <v>0</v>
      </c>
      <c r="K99" s="11" t="str">
        <f aca="false">IF(OR($A99="",$F99=""),"",$C99-$F99)</f>
        <v/>
      </c>
    </row>
    <row r="100" customFormat="false" ht="15" hidden="false" customHeight="false" outlineLevel="0" collapsed="false">
      <c r="A100" s="6"/>
      <c r="B100" s="7"/>
      <c r="C100" s="8"/>
      <c r="D100" s="9" t="str">
        <f aca="false">IF($A100="","",IF(MONTH($A100)=3,DATE(YEAR($A100),4,30),DATE(YEAR($A100),MONTH($A100)+1,7)))</f>
        <v/>
      </c>
      <c r="E100" s="6"/>
      <c r="F100" s="8"/>
      <c r="G100" s="7"/>
      <c r="H100" s="7"/>
      <c r="I100" s="10" t="str">
        <f aca="false">IF($A100="","",IF($E100="","Pending deposit",IF($E100&lt;=$D100,"On time","Late - interest due")))</f>
        <v/>
      </c>
      <c r="J100" s="11" t="n">
        <f aca="false">IF(OR($A100="",$E100=""),0,IF($E100&lt;=$D100,0,ROUND($C100*0.015*((YEAR($E100)-YEAR($A100))*12+MONTH($E100)-MONTH($A100)+1),0)))</f>
        <v>0</v>
      </c>
      <c r="K100" s="11" t="str">
        <f aca="false">IF(OR($A100="",$F100=""),"",$C100-$F100)</f>
        <v/>
      </c>
    </row>
    <row r="101" customFormat="false" ht="15" hidden="false" customHeight="false" outlineLevel="0" collapsed="false">
      <c r="A101" s="6"/>
      <c r="B101" s="7"/>
      <c r="C101" s="8"/>
      <c r="D101" s="9" t="str">
        <f aca="false">IF($A101="","",IF(MONTH($A101)=3,DATE(YEAR($A101),4,30),DATE(YEAR($A101),MONTH($A101)+1,7)))</f>
        <v/>
      </c>
      <c r="E101" s="6"/>
      <c r="F101" s="8"/>
      <c r="G101" s="7"/>
      <c r="H101" s="7"/>
      <c r="I101" s="10" t="str">
        <f aca="false">IF($A101="","",IF($E101="","Pending deposit",IF($E101&lt;=$D101,"On time","Late - interest due")))</f>
        <v/>
      </c>
      <c r="J101" s="11" t="n">
        <f aca="false">IF(OR($A101="",$E101=""),0,IF($E101&lt;=$D101,0,ROUND($C101*0.015*((YEAR($E101)-YEAR($A101))*12+MONTH($E101)-MONTH($A101)+1),0)))</f>
        <v>0</v>
      </c>
      <c r="K101" s="11" t="str">
        <f aca="false">IF(OR($A101="",$F101=""),"",$C101-$F101)</f>
        <v/>
      </c>
    </row>
    <row r="102" customFormat="false" ht="15" hidden="false" customHeight="false" outlineLevel="0" collapsed="false">
      <c r="A102" s="6"/>
      <c r="B102" s="7"/>
      <c r="C102" s="8"/>
      <c r="D102" s="9" t="str">
        <f aca="false">IF($A102="","",IF(MONTH($A102)=3,DATE(YEAR($A102),4,30),DATE(YEAR($A102),MONTH($A102)+1,7)))</f>
        <v/>
      </c>
      <c r="E102" s="6"/>
      <c r="F102" s="8"/>
      <c r="G102" s="7"/>
      <c r="H102" s="7"/>
      <c r="I102" s="10" t="str">
        <f aca="false">IF($A102="","",IF($E102="","Pending deposit",IF($E102&lt;=$D102,"On time","Late - interest due")))</f>
        <v/>
      </c>
      <c r="J102" s="11" t="n">
        <f aca="false">IF(OR($A102="",$E102=""),0,IF($E102&lt;=$D102,0,ROUND($C102*0.015*((YEAR($E102)-YEAR($A102))*12+MONTH($E102)-MONTH($A102)+1),0)))</f>
        <v>0</v>
      </c>
      <c r="K102" s="11" t="str">
        <f aca="false">IF(OR($A102="",$F102=""),"",$C102-$F102)</f>
        <v/>
      </c>
    </row>
    <row r="103" customFormat="false" ht="15" hidden="false" customHeight="false" outlineLevel="0" collapsed="false">
      <c r="A103" s="6"/>
      <c r="B103" s="7"/>
      <c r="C103" s="8"/>
      <c r="D103" s="9" t="str">
        <f aca="false">IF($A103="","",IF(MONTH($A103)=3,DATE(YEAR($A103),4,30),DATE(YEAR($A103),MONTH($A103)+1,7)))</f>
        <v/>
      </c>
      <c r="E103" s="6"/>
      <c r="F103" s="8"/>
      <c r="G103" s="7"/>
      <c r="H103" s="7"/>
      <c r="I103" s="10" t="str">
        <f aca="false">IF($A103="","",IF($E103="","Pending deposit",IF($E103&lt;=$D103,"On time","Late - interest due")))</f>
        <v/>
      </c>
      <c r="J103" s="11" t="n">
        <f aca="false">IF(OR($A103="",$E103=""),0,IF($E103&lt;=$D103,0,ROUND($C103*0.015*((YEAR($E103)-YEAR($A103))*12+MONTH($E103)-MONTH($A103)+1),0)))</f>
        <v>0</v>
      </c>
      <c r="K103" s="11" t="str">
        <f aca="false">IF(OR($A103="",$F103=""),"",$C103-$F103)</f>
        <v/>
      </c>
    </row>
    <row r="104" customFormat="false" ht="15" hidden="false" customHeight="false" outlineLevel="0" collapsed="false">
      <c r="A104" s="6"/>
      <c r="B104" s="7"/>
      <c r="C104" s="8"/>
      <c r="D104" s="9" t="str">
        <f aca="false">IF($A104="","",IF(MONTH($A104)=3,DATE(YEAR($A104),4,30),DATE(YEAR($A104),MONTH($A104)+1,7)))</f>
        <v/>
      </c>
      <c r="E104" s="6"/>
      <c r="F104" s="8"/>
      <c r="G104" s="7"/>
      <c r="H104" s="7"/>
      <c r="I104" s="10" t="str">
        <f aca="false">IF($A104="","",IF($E104="","Pending deposit",IF($E104&lt;=$D104,"On time","Late - interest due")))</f>
        <v/>
      </c>
      <c r="J104" s="11" t="n">
        <f aca="false">IF(OR($A104="",$E104=""),0,IF($E104&lt;=$D104,0,ROUND($C104*0.015*((YEAR($E104)-YEAR($A104))*12+MONTH($E104)-MONTH($A104)+1),0)))</f>
        <v>0</v>
      </c>
      <c r="K104" s="11" t="str">
        <f aca="false">IF(OR($A104="",$F104=""),"",$C104-$F104)</f>
        <v/>
      </c>
    </row>
    <row r="106" customFormat="false" ht="15" hidden="false" customHeight="false" outlineLevel="0" collapsed="false">
      <c r="B106" s="12" t="s">
        <v>42</v>
      </c>
      <c r="C106" s="13" t="n">
        <f aca="false">SUM(C5:C104)</f>
        <v>22800</v>
      </c>
      <c r="F106" s="13" t="n">
        <f aca="false">SUM(F5:F104)</f>
        <v>18000</v>
      </c>
      <c r="J106" s="13" t="n">
        <f aca="false">SUM(J5:J104)</f>
        <v>450</v>
      </c>
      <c r="K106" s="13" t="n">
        <f aca="false">SUM(K5:K104)</f>
        <v>0</v>
      </c>
    </row>
  </sheetData>
  <sheetProtection sheet="true" password="d0db"/>
  <dataValidations count="1">
    <dataValidation allowBlank="true" errorStyle="stop" operator="between" showDropDown="false" showErrorMessage="false" showInputMessage="false" sqref="B5:B104" type="list">
      <formula1>"192,193,194,194A,194C,194D,194H,194I,194J,194LA,194Q,194T,195,Other"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5" min="5" style="0" width="14"/>
  </cols>
  <sheetData>
    <row r="1" customFormat="false" ht="18.55" hidden="false" customHeight="false" outlineLevel="0" collapsed="false">
      <c r="A1" s="1" t="s">
        <v>43</v>
      </c>
    </row>
    <row r="2" customFormat="false" ht="15" hidden="false" customHeight="false" outlineLevel="0" collapsed="false">
      <c r="A2" s="2" t="s">
        <v>44</v>
      </c>
    </row>
    <row r="4" customFormat="false" ht="30" hidden="false" customHeight="true" outlineLevel="0" collapsed="false">
      <c r="A4" s="5" t="s">
        <v>45</v>
      </c>
      <c r="B4" s="5" t="s">
        <v>26</v>
      </c>
      <c r="C4" s="5" t="s">
        <v>46</v>
      </c>
      <c r="D4" s="5" t="s">
        <v>33</v>
      </c>
      <c r="E4" s="5" t="s">
        <v>47</v>
      </c>
    </row>
    <row r="5" customFormat="false" ht="15" hidden="false" customHeight="false" outlineLevel="0" collapsed="false">
      <c r="A5" s="14" t="s">
        <v>48</v>
      </c>
      <c r="B5" s="11" t="n">
        <f aca="false">SUMPRODUCT((TEXT('Challan Register'!$A$5:$A$104,"mmm-yy")="Apr-26")*'Challan Register'!$C$5:$C$104)</f>
        <v>15000</v>
      </c>
      <c r="C5" s="11" t="n">
        <f aca="false">SUMPRODUCT((TEXT('Challan Register'!$A$5:$A$104,"mmm-yy")="Apr-26")*'Challan Register'!$F$5:$F$104)</f>
        <v>15000</v>
      </c>
      <c r="D5" s="11" t="n">
        <f aca="false">SUMPRODUCT((TEXT('Challan Register'!$A$5:$A$104,"mmm-yy")="Apr-26")*'Challan Register'!$J$5:$J$104)</f>
        <v>450</v>
      </c>
      <c r="E5" s="15" t="n">
        <f aca="false">SUMPRODUCT((TEXT('Challan Register'!$A$5:$A$104,"mmm-yy")="Apr-26")*('Challan Register'!$I$5:$I$104="Pending deposit"))</f>
        <v>0</v>
      </c>
    </row>
    <row r="6" customFormat="false" ht="15" hidden="false" customHeight="false" outlineLevel="0" collapsed="false">
      <c r="A6" s="14" t="s">
        <v>49</v>
      </c>
      <c r="B6" s="11" t="n">
        <f aca="false">SUMPRODUCT((TEXT('Challan Register'!$A$5:$A$104,"mmm-yy")="May-26")*'Challan Register'!$C$5:$C$104)</f>
        <v>4800</v>
      </c>
      <c r="C6" s="11" t="n">
        <f aca="false">SUMPRODUCT((TEXT('Challan Register'!$A$5:$A$104,"mmm-yy")="May-26")*'Challan Register'!$F$5:$F$104)</f>
        <v>0</v>
      </c>
      <c r="D6" s="11" t="n">
        <f aca="false">SUMPRODUCT((TEXT('Challan Register'!$A$5:$A$104,"mmm-yy")="May-26")*'Challan Register'!$J$5:$J$104)</f>
        <v>0</v>
      </c>
      <c r="E6" s="15" t="n">
        <f aca="false">SUMPRODUCT((TEXT('Challan Register'!$A$5:$A$104,"mmm-yy")="May-26")*('Challan Register'!$I$5:$I$104="Pending deposit"))</f>
        <v>1</v>
      </c>
    </row>
    <row r="7" customFormat="false" ht="15" hidden="false" customHeight="false" outlineLevel="0" collapsed="false">
      <c r="A7" s="14" t="s">
        <v>50</v>
      </c>
      <c r="B7" s="11" t="n">
        <f aca="false">SUMPRODUCT((TEXT('Challan Register'!$A$5:$A$104,"mmm-yy")="Jun-26")*'Challan Register'!$C$5:$C$104)</f>
        <v>0</v>
      </c>
      <c r="C7" s="11" t="n">
        <f aca="false">SUMPRODUCT((TEXT('Challan Register'!$A$5:$A$104,"mmm-yy")="Jun-26")*'Challan Register'!$F$5:$F$104)</f>
        <v>0</v>
      </c>
      <c r="D7" s="11" t="n">
        <f aca="false">SUMPRODUCT((TEXT('Challan Register'!$A$5:$A$104,"mmm-yy")="Jun-26")*'Challan Register'!$J$5:$J$104)</f>
        <v>0</v>
      </c>
      <c r="E7" s="15" t="n">
        <f aca="false">SUMPRODUCT((TEXT('Challan Register'!$A$5:$A$104,"mmm-yy")="Jun-26")*('Challan Register'!$I$5:$I$104="Pending deposit"))</f>
        <v>0</v>
      </c>
    </row>
    <row r="8" customFormat="false" ht="15" hidden="false" customHeight="false" outlineLevel="0" collapsed="false">
      <c r="A8" s="14" t="s">
        <v>51</v>
      </c>
      <c r="B8" s="11" t="n">
        <f aca="false">SUMPRODUCT((TEXT('Challan Register'!$A$5:$A$104,"mmm-yy")="Jul-26")*'Challan Register'!$C$5:$C$104)</f>
        <v>0</v>
      </c>
      <c r="C8" s="11" t="n">
        <f aca="false">SUMPRODUCT((TEXT('Challan Register'!$A$5:$A$104,"mmm-yy")="Jul-26")*'Challan Register'!$F$5:$F$104)</f>
        <v>0</v>
      </c>
      <c r="D8" s="11" t="n">
        <f aca="false">SUMPRODUCT((TEXT('Challan Register'!$A$5:$A$104,"mmm-yy")="Jul-26")*'Challan Register'!$J$5:$J$104)</f>
        <v>0</v>
      </c>
      <c r="E8" s="15" t="n">
        <f aca="false">SUMPRODUCT((TEXT('Challan Register'!$A$5:$A$104,"mmm-yy")="Jul-26")*('Challan Register'!$I$5:$I$104="Pending deposit"))</f>
        <v>0</v>
      </c>
    </row>
    <row r="9" customFormat="false" ht="15" hidden="false" customHeight="false" outlineLevel="0" collapsed="false">
      <c r="A9" s="14" t="s">
        <v>52</v>
      </c>
      <c r="B9" s="11" t="n">
        <f aca="false">SUMPRODUCT((TEXT('Challan Register'!$A$5:$A$104,"mmm-yy")="Aug-26")*'Challan Register'!$C$5:$C$104)</f>
        <v>0</v>
      </c>
      <c r="C9" s="11" t="n">
        <f aca="false">SUMPRODUCT((TEXT('Challan Register'!$A$5:$A$104,"mmm-yy")="Aug-26")*'Challan Register'!$F$5:$F$104)</f>
        <v>0</v>
      </c>
      <c r="D9" s="11" t="n">
        <f aca="false">SUMPRODUCT((TEXT('Challan Register'!$A$5:$A$104,"mmm-yy")="Aug-26")*'Challan Register'!$J$5:$J$104)</f>
        <v>0</v>
      </c>
      <c r="E9" s="15" t="n">
        <f aca="false">SUMPRODUCT((TEXT('Challan Register'!$A$5:$A$104,"mmm-yy")="Aug-26")*('Challan Register'!$I$5:$I$104="Pending deposit"))</f>
        <v>0</v>
      </c>
    </row>
    <row r="10" customFormat="false" ht="15" hidden="false" customHeight="false" outlineLevel="0" collapsed="false">
      <c r="A10" s="14" t="s">
        <v>53</v>
      </c>
      <c r="B10" s="11" t="n">
        <f aca="false">SUMPRODUCT((TEXT('Challan Register'!$A$5:$A$104,"mmm-yy")="Sep-26")*'Challan Register'!$C$5:$C$104)</f>
        <v>0</v>
      </c>
      <c r="C10" s="11" t="n">
        <f aca="false">SUMPRODUCT((TEXT('Challan Register'!$A$5:$A$104,"mmm-yy")="Sep-26")*'Challan Register'!$F$5:$F$104)</f>
        <v>0</v>
      </c>
      <c r="D10" s="11" t="n">
        <f aca="false">SUMPRODUCT((TEXT('Challan Register'!$A$5:$A$104,"mmm-yy")="Sep-26")*'Challan Register'!$J$5:$J$104)</f>
        <v>0</v>
      </c>
      <c r="E10" s="15" t="n">
        <f aca="false">SUMPRODUCT((TEXT('Challan Register'!$A$5:$A$104,"mmm-yy")="Sep-26")*('Challan Register'!$I$5:$I$104="Pending deposit"))</f>
        <v>0</v>
      </c>
    </row>
    <row r="11" customFormat="false" ht="15" hidden="false" customHeight="false" outlineLevel="0" collapsed="false">
      <c r="A11" s="14" t="s">
        <v>54</v>
      </c>
      <c r="B11" s="11" t="n">
        <f aca="false">SUMPRODUCT((TEXT('Challan Register'!$A$5:$A$104,"mmm-yy")="Oct-26")*'Challan Register'!$C$5:$C$104)</f>
        <v>0</v>
      </c>
      <c r="C11" s="11" t="n">
        <f aca="false">SUMPRODUCT((TEXT('Challan Register'!$A$5:$A$104,"mmm-yy")="Oct-26")*'Challan Register'!$F$5:$F$104)</f>
        <v>0</v>
      </c>
      <c r="D11" s="11" t="n">
        <f aca="false">SUMPRODUCT((TEXT('Challan Register'!$A$5:$A$104,"mmm-yy")="Oct-26")*'Challan Register'!$J$5:$J$104)</f>
        <v>0</v>
      </c>
      <c r="E11" s="15" t="n">
        <f aca="false">SUMPRODUCT((TEXT('Challan Register'!$A$5:$A$104,"mmm-yy")="Oct-26")*('Challan Register'!$I$5:$I$104="Pending deposit"))</f>
        <v>0</v>
      </c>
    </row>
    <row r="12" customFormat="false" ht="15" hidden="false" customHeight="false" outlineLevel="0" collapsed="false">
      <c r="A12" s="14" t="s">
        <v>55</v>
      </c>
      <c r="B12" s="11" t="n">
        <f aca="false">SUMPRODUCT((TEXT('Challan Register'!$A$5:$A$104,"mmm-yy")="Nov-26")*'Challan Register'!$C$5:$C$104)</f>
        <v>0</v>
      </c>
      <c r="C12" s="11" t="n">
        <f aca="false">SUMPRODUCT((TEXT('Challan Register'!$A$5:$A$104,"mmm-yy")="Nov-26")*'Challan Register'!$F$5:$F$104)</f>
        <v>0</v>
      </c>
      <c r="D12" s="11" t="n">
        <f aca="false">SUMPRODUCT((TEXT('Challan Register'!$A$5:$A$104,"mmm-yy")="Nov-26")*'Challan Register'!$J$5:$J$104)</f>
        <v>0</v>
      </c>
      <c r="E12" s="15" t="n">
        <f aca="false">SUMPRODUCT((TEXT('Challan Register'!$A$5:$A$104,"mmm-yy")="Nov-26")*('Challan Register'!$I$5:$I$104="Pending deposit"))</f>
        <v>0</v>
      </c>
    </row>
    <row r="13" customFormat="false" ht="15" hidden="false" customHeight="false" outlineLevel="0" collapsed="false">
      <c r="A13" s="14" t="s">
        <v>56</v>
      </c>
      <c r="B13" s="11" t="n">
        <f aca="false">SUMPRODUCT((TEXT('Challan Register'!$A$5:$A$104,"mmm-yy")="Dec-26")*'Challan Register'!$C$5:$C$104)</f>
        <v>0</v>
      </c>
      <c r="C13" s="11" t="n">
        <f aca="false">SUMPRODUCT((TEXT('Challan Register'!$A$5:$A$104,"mmm-yy")="Dec-26")*'Challan Register'!$F$5:$F$104)</f>
        <v>0</v>
      </c>
      <c r="D13" s="11" t="n">
        <f aca="false">SUMPRODUCT((TEXT('Challan Register'!$A$5:$A$104,"mmm-yy")="Dec-26")*'Challan Register'!$J$5:$J$104)</f>
        <v>0</v>
      </c>
      <c r="E13" s="15" t="n">
        <f aca="false">SUMPRODUCT((TEXT('Challan Register'!$A$5:$A$104,"mmm-yy")="Dec-26")*('Challan Register'!$I$5:$I$104="Pending deposit"))</f>
        <v>0</v>
      </c>
    </row>
    <row r="14" customFormat="false" ht="15" hidden="false" customHeight="false" outlineLevel="0" collapsed="false">
      <c r="A14" s="14" t="s">
        <v>57</v>
      </c>
      <c r="B14" s="11" t="n">
        <f aca="false">SUMPRODUCT((TEXT('Challan Register'!$A$5:$A$104,"mmm-yy")="Jan-27")*'Challan Register'!$C$5:$C$104)</f>
        <v>0</v>
      </c>
      <c r="C14" s="11" t="n">
        <f aca="false">SUMPRODUCT((TEXT('Challan Register'!$A$5:$A$104,"mmm-yy")="Jan-27")*'Challan Register'!$F$5:$F$104)</f>
        <v>0</v>
      </c>
      <c r="D14" s="11" t="n">
        <f aca="false">SUMPRODUCT((TEXT('Challan Register'!$A$5:$A$104,"mmm-yy")="Jan-27")*'Challan Register'!$J$5:$J$104)</f>
        <v>0</v>
      </c>
      <c r="E14" s="15" t="n">
        <f aca="false">SUMPRODUCT((TEXT('Challan Register'!$A$5:$A$104,"mmm-yy")="Jan-27")*('Challan Register'!$I$5:$I$104="Pending deposit"))</f>
        <v>0</v>
      </c>
    </row>
    <row r="15" customFormat="false" ht="15" hidden="false" customHeight="false" outlineLevel="0" collapsed="false">
      <c r="A15" s="14" t="s">
        <v>58</v>
      </c>
      <c r="B15" s="11" t="n">
        <f aca="false">SUMPRODUCT((TEXT('Challan Register'!$A$5:$A$104,"mmm-yy")="Feb-27")*'Challan Register'!$C$5:$C$104)</f>
        <v>0</v>
      </c>
      <c r="C15" s="11" t="n">
        <f aca="false">SUMPRODUCT((TEXT('Challan Register'!$A$5:$A$104,"mmm-yy")="Feb-27")*'Challan Register'!$F$5:$F$104)</f>
        <v>0</v>
      </c>
      <c r="D15" s="11" t="n">
        <f aca="false">SUMPRODUCT((TEXT('Challan Register'!$A$5:$A$104,"mmm-yy")="Feb-27")*'Challan Register'!$J$5:$J$104)</f>
        <v>0</v>
      </c>
      <c r="E15" s="15" t="n">
        <f aca="false">SUMPRODUCT((TEXT('Challan Register'!$A$5:$A$104,"mmm-yy")="Feb-27")*('Challan Register'!$I$5:$I$104="Pending deposit"))</f>
        <v>0</v>
      </c>
    </row>
    <row r="16" customFormat="false" ht="15" hidden="false" customHeight="false" outlineLevel="0" collapsed="false">
      <c r="A16" s="14" t="s">
        <v>59</v>
      </c>
      <c r="B16" s="11" t="n">
        <f aca="false">SUMPRODUCT((TEXT('Challan Register'!$A$5:$A$104,"mmm-yy")="Mar-27")*'Challan Register'!$C$5:$C$104)</f>
        <v>3000</v>
      </c>
      <c r="C16" s="11" t="n">
        <f aca="false">SUMPRODUCT((TEXT('Challan Register'!$A$5:$A$104,"mmm-yy")="Mar-27")*'Challan Register'!$F$5:$F$104)</f>
        <v>3000</v>
      </c>
      <c r="D16" s="11" t="n">
        <f aca="false">SUMPRODUCT((TEXT('Challan Register'!$A$5:$A$104,"mmm-yy")="Mar-27")*'Challan Register'!$J$5:$J$104)</f>
        <v>0</v>
      </c>
      <c r="E16" s="15" t="n">
        <f aca="false">SUMPRODUCT((TEXT('Challan Register'!$A$5:$A$104,"mmm-yy")="Mar-27")*('Challan Register'!$I$5:$I$104="Pending deposit"))</f>
        <v>0</v>
      </c>
    </row>
    <row r="17" customFormat="false" ht="15" hidden="false" customHeight="false" outlineLevel="0" collapsed="false">
      <c r="A17" s="12" t="s">
        <v>42</v>
      </c>
      <c r="B17" s="13" t="n">
        <f aca="false">SUM(B5:B16)</f>
        <v>22800</v>
      </c>
      <c r="C17" s="13" t="n">
        <f aca="false">SUM(C5:C16)</f>
        <v>18000</v>
      </c>
      <c r="D17" s="13" t="n">
        <f aca="false">SUM(D5:D16)</f>
        <v>450</v>
      </c>
      <c r="E17" s="16" t="n">
        <f aca="false">SUM(E5:E16)</f>
        <v>1</v>
      </c>
    </row>
    <row r="19" customFormat="false" ht="15" hidden="false" customHeight="false" outlineLevel="0" collapsed="false">
      <c r="A19" s="17" t="s">
        <v>60</v>
      </c>
      <c r="B19" s="18" t="s">
        <v>61</v>
      </c>
    </row>
  </sheetData>
  <sheetProtection sheet="true" password="d0db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2026-06-30T14:33:53Z</dcterms:created>
  <dc:creator>openpyxl</dc:creator>
  <dc:description/>
  <dc:language>en-US</dc:language>
  <cp:lastModifiedBy/>
  <dcterms:modified xsi:type="dcterms:W3CDTF">2026-06-30T14:33:54Z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